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rkm\Desktop\Statement of Financial Position as of Sept 2024\Financial Profile September 30, 2024\"/>
    </mc:Choice>
  </mc:AlternateContent>
  <bookViews>
    <workbookView xWindow="0" yWindow="450" windowWidth="20490" windowHeight="6990"/>
  </bookViews>
  <sheets>
    <sheet name="REG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\0">#REF!</definedName>
    <definedName name="\M">#REF!</definedName>
    <definedName name="angie">#REF!</definedName>
    <definedName name="date">#REF!</definedName>
    <definedName name="netmargin1">'[18]Debt Service Ratio revised'!$B$9:$D$143</definedName>
    <definedName name="PAGE1">#REF!</definedName>
    <definedName name="PAGE2">#REF!</definedName>
    <definedName name="PAGE3">#REF!</definedName>
    <definedName name="_xlnm.Print_Area" localSheetId="0">'REG8'!$AZ:$BH</definedName>
    <definedName name="_xlnm.Print_Titles" localSheetId="0">'REG8'!$A:$A,'REG8'!$1:$4</definedName>
    <definedName name="Print_Titles_MI">#REF!</definedName>
    <definedName name="sched">'[19]Acid Test'!$A$104:$G$142</definedName>
    <definedName name="sl">[18]main!$A$2:$L$165</definedName>
    <definedName name="systemlossmar14">[20]main!$A$2:$K$165</definedName>
    <definedName name="TABLE1">#REF!</definedName>
    <definedName name="table2">#REF!</definedName>
    <definedName name="table8">#REF!</definedName>
    <definedName name="wcta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89" i="1" l="1"/>
  <c r="AU89" i="1"/>
  <c r="AP89" i="1"/>
  <c r="AK89" i="1"/>
  <c r="AF89" i="1"/>
  <c r="AA89" i="1"/>
  <c r="V89" i="1"/>
  <c r="Q89" i="1"/>
  <c r="L89" i="1"/>
  <c r="G89" i="1"/>
  <c r="B89" i="1"/>
  <c r="C86" i="1"/>
  <c r="AZ64" i="1" s="1"/>
  <c r="BC64" i="1" s="1"/>
  <c r="B86" i="1"/>
  <c r="A86" i="1"/>
  <c r="B85" i="1"/>
  <c r="C85" i="1" s="1"/>
  <c r="AU64" i="1" s="1"/>
  <c r="A85" i="1"/>
  <c r="B84" i="1"/>
  <c r="C84" i="1" s="1"/>
  <c r="A84" i="1"/>
  <c r="B83" i="1"/>
  <c r="C83" i="1" s="1"/>
  <c r="AK64" i="1" s="1"/>
  <c r="AN64" i="1" s="1"/>
  <c r="A83" i="1"/>
  <c r="C82" i="1"/>
  <c r="AF64" i="1" s="1"/>
  <c r="B82" i="1"/>
  <c r="A82" i="1"/>
  <c r="B81" i="1"/>
  <c r="C81" i="1" s="1"/>
  <c r="AA64" i="1" s="1"/>
  <c r="AD64" i="1" s="1"/>
  <c r="A81" i="1"/>
  <c r="B80" i="1"/>
  <c r="C80" i="1" s="1"/>
  <c r="A80" i="1"/>
  <c r="B79" i="1"/>
  <c r="C79" i="1" s="1"/>
  <c r="Q64" i="1" s="1"/>
  <c r="T64" i="1" s="1"/>
  <c r="A79" i="1"/>
  <c r="C78" i="1"/>
  <c r="L64" i="1" s="1"/>
  <c r="B78" i="1"/>
  <c r="A78" i="1"/>
  <c r="B77" i="1"/>
  <c r="C77" i="1" s="1"/>
  <c r="G64" i="1" s="1"/>
  <c r="A77" i="1"/>
  <c r="B76" i="1"/>
  <c r="C76" i="1" s="1"/>
  <c r="B64" i="1" s="1"/>
  <c r="A76" i="1"/>
  <c r="AZ72" i="1"/>
  <c r="AU72" i="1"/>
  <c r="AP72" i="1"/>
  <c r="AK72" i="1"/>
  <c r="AF72" i="1"/>
  <c r="AA72" i="1"/>
  <c r="V72" i="1"/>
  <c r="Q72" i="1"/>
  <c r="L72" i="1"/>
  <c r="G72" i="1"/>
  <c r="B72" i="1"/>
  <c r="BG69" i="1"/>
  <c r="BH69" i="1" s="1"/>
  <c r="BE69" i="1"/>
  <c r="BB69" i="1"/>
  <c r="BC69" i="1" s="1"/>
  <c r="BA69" i="1"/>
  <c r="BF69" i="1" s="1"/>
  <c r="AW69" i="1"/>
  <c r="AX69" i="1" s="1"/>
  <c r="AQ69" i="1"/>
  <c r="AR69" i="1" s="1"/>
  <c r="AS69" i="1" s="1"/>
  <c r="AM69" i="1"/>
  <c r="AN69" i="1" s="1"/>
  <c r="AL69" i="1"/>
  <c r="AH69" i="1"/>
  <c r="AI69" i="1" s="1"/>
  <c r="AD69" i="1"/>
  <c r="AC69" i="1"/>
  <c r="Y69" i="1"/>
  <c r="S69" i="1"/>
  <c r="T69" i="1" s="1"/>
  <c r="N69" i="1"/>
  <c r="O69" i="1" s="1"/>
  <c r="I69" i="1"/>
  <c r="J69" i="1" s="1"/>
  <c r="D69" i="1"/>
  <c r="E69" i="1" s="1"/>
  <c r="BB67" i="1"/>
  <c r="BC67" i="1" s="1"/>
  <c r="BA67" i="1"/>
  <c r="AZ67" i="1"/>
  <c r="AW67" i="1"/>
  <c r="AX67" i="1" s="1"/>
  <c r="AV67" i="1"/>
  <c r="AU67" i="1"/>
  <c r="AR67" i="1"/>
  <c r="AS67" i="1" s="1"/>
  <c r="AQ67" i="1"/>
  <c r="AP67" i="1"/>
  <c r="AM67" i="1"/>
  <c r="AN67" i="1" s="1"/>
  <c r="AL67" i="1"/>
  <c r="AK67" i="1"/>
  <c r="AH67" i="1"/>
  <c r="AI67" i="1" s="1"/>
  <c r="AG67" i="1"/>
  <c r="AF67" i="1"/>
  <c r="AC67" i="1"/>
  <c r="AD67" i="1" s="1"/>
  <c r="AB67" i="1"/>
  <c r="AA67" i="1"/>
  <c r="X67" i="1"/>
  <c r="Y67" i="1" s="1"/>
  <c r="W67" i="1"/>
  <c r="V67" i="1"/>
  <c r="S67" i="1"/>
  <c r="T67" i="1" s="1"/>
  <c r="R67" i="1"/>
  <c r="Q67" i="1"/>
  <c r="N67" i="1"/>
  <c r="O67" i="1" s="1"/>
  <c r="M67" i="1"/>
  <c r="L67" i="1"/>
  <c r="I67" i="1"/>
  <c r="J67" i="1" s="1"/>
  <c r="H67" i="1"/>
  <c r="G67" i="1"/>
  <c r="D67" i="1"/>
  <c r="E67" i="1" s="1"/>
  <c r="C67" i="1"/>
  <c r="B67" i="1"/>
  <c r="BG66" i="1"/>
  <c r="BH66" i="1" s="1"/>
  <c r="BF66" i="1"/>
  <c r="BE66" i="1"/>
  <c r="BB66" i="1"/>
  <c r="BC66" i="1" s="1"/>
  <c r="AW66" i="1"/>
  <c r="AX66" i="1" s="1"/>
  <c r="AR66" i="1"/>
  <c r="AS66" i="1" s="1"/>
  <c r="AM66" i="1"/>
  <c r="AN66" i="1" s="1"/>
  <c r="AH66" i="1"/>
  <c r="AI66" i="1" s="1"/>
  <c r="AC66" i="1"/>
  <c r="AD66" i="1" s="1"/>
  <c r="Y66" i="1"/>
  <c r="T66" i="1"/>
  <c r="S66" i="1"/>
  <c r="N66" i="1"/>
  <c r="O66" i="1" s="1"/>
  <c r="J66" i="1"/>
  <c r="I66" i="1"/>
  <c r="D66" i="1"/>
  <c r="E66" i="1" s="1"/>
  <c r="BF65" i="1"/>
  <c r="BF67" i="1" s="1"/>
  <c r="BE65" i="1"/>
  <c r="BE67" i="1" s="1"/>
  <c r="BG67" i="1" s="1"/>
  <c r="BH67" i="1" s="1"/>
  <c r="BC65" i="1"/>
  <c r="BB65" i="1"/>
  <c r="AW65" i="1"/>
  <c r="AX65" i="1" s="1"/>
  <c r="AS65" i="1"/>
  <c r="AR65" i="1"/>
  <c r="AM65" i="1"/>
  <c r="AN65" i="1" s="1"/>
  <c r="AI65" i="1"/>
  <c r="AH65" i="1"/>
  <c r="AC65" i="1"/>
  <c r="AD65" i="1" s="1"/>
  <c r="Y65" i="1"/>
  <c r="S65" i="1"/>
  <c r="T65" i="1" s="1"/>
  <c r="N65" i="1"/>
  <c r="O65" i="1" s="1"/>
  <c r="I65" i="1"/>
  <c r="J65" i="1" s="1"/>
  <c r="D65" i="1"/>
  <c r="E65" i="1" s="1"/>
  <c r="BA64" i="1"/>
  <c r="AV64" i="1"/>
  <c r="AQ64" i="1"/>
  <c r="AP64" i="1"/>
  <c r="AS64" i="1" s="1"/>
  <c r="AL64" i="1"/>
  <c r="AI64" i="1"/>
  <c r="AG64" i="1"/>
  <c r="AB64" i="1"/>
  <c r="W64" i="1"/>
  <c r="V64" i="1"/>
  <c r="Y64" i="1" s="1"/>
  <c r="R64" i="1"/>
  <c r="O64" i="1"/>
  <c r="M64" i="1"/>
  <c r="H64" i="1"/>
  <c r="C64" i="1"/>
  <c r="BA63" i="1"/>
  <c r="AV63" i="1"/>
  <c r="AQ63" i="1"/>
  <c r="AL63" i="1"/>
  <c r="AG63" i="1"/>
  <c r="AB63" i="1"/>
  <c r="W63" i="1"/>
  <c r="R63" i="1"/>
  <c r="M63" i="1"/>
  <c r="H63" i="1"/>
  <c r="C63" i="1"/>
  <c r="BA60" i="1"/>
  <c r="BC60" i="1" s="1"/>
  <c r="AZ60" i="1"/>
  <c r="AV60" i="1"/>
  <c r="AU60" i="1"/>
  <c r="AX60" i="1" s="1"/>
  <c r="AQ60" i="1"/>
  <c r="AP60" i="1"/>
  <c r="AS60" i="1" s="1"/>
  <c r="AN60" i="1"/>
  <c r="AL60" i="1"/>
  <c r="AK60" i="1"/>
  <c r="AG60" i="1"/>
  <c r="AI60" i="1" s="1"/>
  <c r="AF60" i="1"/>
  <c r="AB60" i="1"/>
  <c r="AA60" i="1"/>
  <c r="AD60" i="1" s="1"/>
  <c r="W60" i="1"/>
  <c r="V60" i="1"/>
  <c r="Y60" i="1" s="1"/>
  <c r="T60" i="1"/>
  <c r="R60" i="1"/>
  <c r="Q60" i="1"/>
  <c r="M60" i="1"/>
  <c r="O60" i="1" s="1"/>
  <c r="L60" i="1"/>
  <c r="H60" i="1"/>
  <c r="G60" i="1"/>
  <c r="J60" i="1" s="1"/>
  <c r="C60" i="1"/>
  <c r="B60" i="1"/>
  <c r="E60" i="1" s="1"/>
  <c r="BH59" i="1"/>
  <c r="BF59" i="1"/>
  <c r="BE59" i="1"/>
  <c r="BG59" i="1" s="1"/>
  <c r="BC59" i="1"/>
  <c r="BB59" i="1"/>
  <c r="AW59" i="1"/>
  <c r="AX59" i="1" s="1"/>
  <c r="AS59" i="1"/>
  <c r="AR59" i="1"/>
  <c r="AM59" i="1"/>
  <c r="AN59" i="1" s="1"/>
  <c r="AI59" i="1"/>
  <c r="AH59" i="1"/>
  <c r="AC59" i="1"/>
  <c r="AD59" i="1" s="1"/>
  <c r="Y59" i="1"/>
  <c r="S59" i="1"/>
  <c r="T59" i="1" s="1"/>
  <c r="N59" i="1"/>
  <c r="O59" i="1" s="1"/>
  <c r="I59" i="1"/>
  <c r="J59" i="1" s="1"/>
  <c r="D59" i="1"/>
  <c r="E59" i="1" s="1"/>
  <c r="BF58" i="1"/>
  <c r="BE58" i="1"/>
  <c r="BG58" i="1" s="1"/>
  <c r="BH58" i="1" s="1"/>
  <c r="BB58" i="1"/>
  <c r="BC58" i="1" s="1"/>
  <c r="AW58" i="1"/>
  <c r="AX58" i="1" s="1"/>
  <c r="AR58" i="1"/>
  <c r="AS58" i="1" s="1"/>
  <c r="AM58" i="1"/>
  <c r="AN58" i="1" s="1"/>
  <c r="AH58" i="1"/>
  <c r="AI58" i="1" s="1"/>
  <c r="AC58" i="1"/>
  <c r="AD58" i="1" s="1"/>
  <c r="Y58" i="1"/>
  <c r="S58" i="1"/>
  <c r="T58" i="1" s="1"/>
  <c r="O58" i="1"/>
  <c r="N58" i="1"/>
  <c r="I58" i="1"/>
  <c r="J58" i="1" s="1"/>
  <c r="E58" i="1"/>
  <c r="D58" i="1"/>
  <c r="BF57" i="1"/>
  <c r="BE57" i="1"/>
  <c r="BE60" i="1" s="1"/>
  <c r="BB57" i="1"/>
  <c r="BC57" i="1" s="1"/>
  <c r="AX57" i="1"/>
  <c r="AW57" i="1"/>
  <c r="AR57" i="1"/>
  <c r="AS57" i="1" s="1"/>
  <c r="AN57" i="1"/>
  <c r="AM57" i="1"/>
  <c r="AH57" i="1"/>
  <c r="AI57" i="1" s="1"/>
  <c r="AD57" i="1"/>
  <c r="AC57" i="1"/>
  <c r="Y57" i="1"/>
  <c r="S57" i="1"/>
  <c r="T57" i="1" s="1"/>
  <c r="N57" i="1"/>
  <c r="O57" i="1" s="1"/>
  <c r="I57" i="1"/>
  <c r="J57" i="1" s="1"/>
  <c r="D57" i="1"/>
  <c r="E57" i="1" s="1"/>
  <c r="BB52" i="1"/>
  <c r="BC52" i="1" s="1"/>
  <c r="BA52" i="1"/>
  <c r="AZ52" i="1"/>
  <c r="AW52" i="1"/>
  <c r="AX52" i="1" s="1"/>
  <c r="AV52" i="1"/>
  <c r="AU52" i="1"/>
  <c r="AQ52" i="1"/>
  <c r="AR52" i="1" s="1"/>
  <c r="AS52" i="1" s="1"/>
  <c r="AP52" i="1"/>
  <c r="AL52" i="1"/>
  <c r="AM52" i="1" s="1"/>
  <c r="AN52" i="1" s="1"/>
  <c r="AK52" i="1"/>
  <c r="AG52" i="1"/>
  <c r="AF52" i="1"/>
  <c r="AH52" i="1" s="1"/>
  <c r="AI52" i="1" s="1"/>
  <c r="AB52" i="1"/>
  <c r="AA52" i="1"/>
  <c r="AC52" i="1" s="1"/>
  <c r="AD52" i="1" s="1"/>
  <c r="W52" i="1"/>
  <c r="V52" i="1"/>
  <c r="X52" i="1" s="1"/>
  <c r="Y52" i="1" s="1"/>
  <c r="R52" i="1"/>
  <c r="Q52" i="1"/>
  <c r="S52" i="1" s="1"/>
  <c r="T52" i="1" s="1"/>
  <c r="M52" i="1"/>
  <c r="L52" i="1"/>
  <c r="H52" i="1"/>
  <c r="G52" i="1"/>
  <c r="I52" i="1" s="1"/>
  <c r="J52" i="1" s="1"/>
  <c r="C52" i="1"/>
  <c r="B52" i="1"/>
  <c r="D52" i="1" s="1"/>
  <c r="E52" i="1" s="1"/>
  <c r="BA51" i="1"/>
  <c r="AZ51" i="1"/>
  <c r="BB51" i="1" s="1"/>
  <c r="BC51" i="1" s="1"/>
  <c r="AV51" i="1"/>
  <c r="AU51" i="1"/>
  <c r="AW51" i="1" s="1"/>
  <c r="AX51" i="1" s="1"/>
  <c r="AQ51" i="1"/>
  <c r="AP51" i="1"/>
  <c r="AR51" i="1" s="1"/>
  <c r="AS51" i="1" s="1"/>
  <c r="AL51" i="1"/>
  <c r="AK51" i="1"/>
  <c r="AG51" i="1"/>
  <c r="AF51" i="1"/>
  <c r="AH51" i="1" s="1"/>
  <c r="AI51" i="1" s="1"/>
  <c r="AB51" i="1"/>
  <c r="AA51" i="1"/>
  <c r="W51" i="1"/>
  <c r="BF51" i="1" s="1"/>
  <c r="V51" i="1"/>
  <c r="X51" i="1" s="1"/>
  <c r="Y51" i="1" s="1"/>
  <c r="R51" i="1"/>
  <c r="Q51" i="1"/>
  <c r="S51" i="1" s="1"/>
  <c r="O51" i="1"/>
  <c r="M51" i="1"/>
  <c r="L51" i="1"/>
  <c r="N51" i="1" s="1"/>
  <c r="H51" i="1"/>
  <c r="G51" i="1"/>
  <c r="I51" i="1" s="1"/>
  <c r="J51" i="1" s="1"/>
  <c r="C51" i="1"/>
  <c r="B51" i="1"/>
  <c r="D51" i="1" s="1"/>
  <c r="E51" i="1" s="1"/>
  <c r="BH50" i="1"/>
  <c r="BF50" i="1"/>
  <c r="BE50" i="1"/>
  <c r="BG50" i="1" s="1"/>
  <c r="BC50" i="1"/>
  <c r="BA50" i="1"/>
  <c r="AZ50" i="1"/>
  <c r="BB50" i="1" s="1"/>
  <c r="AV50" i="1"/>
  <c r="AU50" i="1"/>
  <c r="AW50" i="1" s="1"/>
  <c r="AX50" i="1" s="1"/>
  <c r="AQ50" i="1"/>
  <c r="AP50" i="1"/>
  <c r="AR50" i="1" s="1"/>
  <c r="AS50" i="1" s="1"/>
  <c r="AN50" i="1"/>
  <c r="AL50" i="1"/>
  <c r="AK50" i="1"/>
  <c r="AM50" i="1" s="1"/>
  <c r="AI50" i="1"/>
  <c r="AG50" i="1"/>
  <c r="AF50" i="1"/>
  <c r="AH50" i="1" s="1"/>
  <c r="AB50" i="1"/>
  <c r="AA50" i="1"/>
  <c r="AC50" i="1" s="1"/>
  <c r="AD50" i="1" s="1"/>
  <c r="W50" i="1"/>
  <c r="V50" i="1"/>
  <c r="X50" i="1" s="1"/>
  <c r="Y50" i="1" s="1"/>
  <c r="S50" i="1"/>
  <c r="R50" i="1"/>
  <c r="Q50" i="1"/>
  <c r="N50" i="1"/>
  <c r="O50" i="1" s="1"/>
  <c r="M50" i="1"/>
  <c r="L50" i="1"/>
  <c r="I50" i="1"/>
  <c r="J50" i="1" s="1"/>
  <c r="H50" i="1"/>
  <c r="G50" i="1"/>
  <c r="D50" i="1"/>
  <c r="E50" i="1" s="1"/>
  <c r="C50" i="1"/>
  <c r="B50" i="1"/>
  <c r="BC49" i="1"/>
  <c r="BB49" i="1"/>
  <c r="BA49" i="1"/>
  <c r="AZ49" i="1"/>
  <c r="AX49" i="1"/>
  <c r="AW49" i="1"/>
  <c r="AV49" i="1"/>
  <c r="AU49" i="1"/>
  <c r="AS49" i="1"/>
  <c r="AR49" i="1"/>
  <c r="AQ49" i="1"/>
  <c r="AP49" i="1"/>
  <c r="AN49" i="1"/>
  <c r="AM49" i="1"/>
  <c r="AL49" i="1"/>
  <c r="AK49" i="1"/>
  <c r="AI49" i="1"/>
  <c r="AH49" i="1"/>
  <c r="AG49" i="1"/>
  <c r="AF49" i="1"/>
  <c r="AD49" i="1"/>
  <c r="AC49" i="1"/>
  <c r="AB49" i="1"/>
  <c r="AA49" i="1"/>
  <c r="Y49" i="1"/>
  <c r="X49" i="1"/>
  <c r="W49" i="1"/>
  <c r="V49" i="1"/>
  <c r="T49" i="1"/>
  <c r="S49" i="1"/>
  <c r="R49" i="1"/>
  <c r="Q49" i="1"/>
  <c r="O49" i="1"/>
  <c r="N49" i="1"/>
  <c r="M49" i="1"/>
  <c r="BF49" i="1" s="1"/>
  <c r="L49" i="1"/>
  <c r="BE49" i="1" s="1"/>
  <c r="BG49" i="1" s="1"/>
  <c r="BH49" i="1" s="1"/>
  <c r="J49" i="1"/>
  <c r="I49" i="1"/>
  <c r="H49" i="1"/>
  <c r="G49" i="1"/>
  <c r="E49" i="1"/>
  <c r="D49" i="1"/>
  <c r="C49" i="1"/>
  <c r="B49" i="1"/>
  <c r="BB48" i="1"/>
  <c r="BC48" i="1" s="1"/>
  <c r="BA48" i="1"/>
  <c r="AZ48" i="1"/>
  <c r="AW48" i="1"/>
  <c r="AX48" i="1" s="1"/>
  <c r="AV48" i="1"/>
  <c r="AU48" i="1"/>
  <c r="AR48" i="1"/>
  <c r="AS48" i="1" s="1"/>
  <c r="AQ48" i="1"/>
  <c r="AP48" i="1"/>
  <c r="AM48" i="1"/>
  <c r="AN48" i="1" s="1"/>
  <c r="AL48" i="1"/>
  <c r="AK48" i="1"/>
  <c r="AH48" i="1"/>
  <c r="AI48" i="1" s="1"/>
  <c r="AG48" i="1"/>
  <c r="AF48" i="1"/>
  <c r="AC48" i="1"/>
  <c r="AD48" i="1" s="1"/>
  <c r="AB48" i="1"/>
  <c r="AA48" i="1"/>
  <c r="X48" i="1"/>
  <c r="Y48" i="1" s="1"/>
  <c r="W48" i="1"/>
  <c r="V48" i="1"/>
  <c r="S48" i="1"/>
  <c r="T48" i="1" s="1"/>
  <c r="R48" i="1"/>
  <c r="Q48" i="1"/>
  <c r="N48" i="1"/>
  <c r="O48" i="1" s="1"/>
  <c r="M48" i="1"/>
  <c r="BF48" i="1" s="1"/>
  <c r="L48" i="1"/>
  <c r="BE48" i="1" s="1"/>
  <c r="BG48" i="1" s="1"/>
  <c r="BH48" i="1" s="1"/>
  <c r="I48" i="1"/>
  <c r="J48" i="1" s="1"/>
  <c r="H48" i="1"/>
  <c r="G48" i="1"/>
  <c r="D48" i="1"/>
  <c r="E48" i="1" s="1"/>
  <c r="C48" i="1"/>
  <c r="B48" i="1"/>
  <c r="BG45" i="1"/>
  <c r="BH45" i="1" s="1"/>
  <c r="BF45" i="1"/>
  <c r="BE45" i="1"/>
  <c r="BB45" i="1"/>
  <c r="BC45" i="1" s="1"/>
  <c r="AW45" i="1"/>
  <c r="AX45" i="1" s="1"/>
  <c r="AR45" i="1"/>
  <c r="AS45" i="1" s="1"/>
  <c r="AM45" i="1"/>
  <c r="AN45" i="1" s="1"/>
  <c r="AI45" i="1"/>
  <c r="AH45" i="1"/>
  <c r="AC45" i="1"/>
  <c r="AD45" i="1" s="1"/>
  <c r="Y45" i="1"/>
  <c r="X45" i="1"/>
  <c r="S45" i="1"/>
  <c r="T45" i="1" s="1"/>
  <c r="O45" i="1"/>
  <c r="N45" i="1"/>
  <c r="I45" i="1"/>
  <c r="J45" i="1" s="1"/>
  <c r="D45" i="1"/>
  <c r="E45" i="1" s="1"/>
  <c r="BF44" i="1"/>
  <c r="BA44" i="1"/>
  <c r="AZ44" i="1"/>
  <c r="BB44" i="1" s="1"/>
  <c r="BC44" i="1" s="1"/>
  <c r="AV44" i="1"/>
  <c r="AU44" i="1"/>
  <c r="AQ44" i="1"/>
  <c r="AP44" i="1"/>
  <c r="AR44" i="1" s="1"/>
  <c r="AS44" i="1" s="1"/>
  <c r="AL44" i="1"/>
  <c r="AK44" i="1"/>
  <c r="AF44" i="1"/>
  <c r="AH44" i="1" s="1"/>
  <c r="AI44" i="1" s="1"/>
  <c r="AD44" i="1"/>
  <c r="AB44" i="1"/>
  <c r="AA44" i="1"/>
  <c r="AC44" i="1" s="1"/>
  <c r="W44" i="1"/>
  <c r="V44" i="1"/>
  <c r="X44" i="1" s="1"/>
  <c r="Y44" i="1" s="1"/>
  <c r="R44" i="1"/>
  <c r="Q44" i="1"/>
  <c r="O44" i="1"/>
  <c r="M44" i="1"/>
  <c r="L44" i="1"/>
  <c r="N44" i="1" s="1"/>
  <c r="J44" i="1"/>
  <c r="H44" i="1"/>
  <c r="G44" i="1"/>
  <c r="I44" i="1" s="1"/>
  <c r="C44" i="1"/>
  <c r="B44" i="1"/>
  <c r="D44" i="1" s="1"/>
  <c r="E44" i="1" s="1"/>
  <c r="BC43" i="1"/>
  <c r="BA43" i="1"/>
  <c r="AZ43" i="1"/>
  <c r="BB43" i="1" s="1"/>
  <c r="AV43" i="1"/>
  <c r="AU43" i="1"/>
  <c r="AW43" i="1" s="1"/>
  <c r="AX43" i="1" s="1"/>
  <c r="AQ43" i="1"/>
  <c r="AP43" i="1"/>
  <c r="AR43" i="1" s="1"/>
  <c r="AS43" i="1" s="1"/>
  <c r="AN43" i="1"/>
  <c r="AL43" i="1"/>
  <c r="AK43" i="1"/>
  <c r="AM43" i="1" s="1"/>
  <c r="AH43" i="1"/>
  <c r="AF43" i="1"/>
  <c r="AC43" i="1"/>
  <c r="AD43" i="1" s="1"/>
  <c r="AB43" i="1"/>
  <c r="AA43" i="1"/>
  <c r="X43" i="1"/>
  <c r="Y43" i="1" s="1"/>
  <c r="W43" i="1"/>
  <c r="V43" i="1"/>
  <c r="R43" i="1"/>
  <c r="S43" i="1" s="1"/>
  <c r="T43" i="1" s="1"/>
  <c r="Q43" i="1"/>
  <c r="M43" i="1"/>
  <c r="L43" i="1"/>
  <c r="I43" i="1"/>
  <c r="J43" i="1" s="1"/>
  <c r="H43" i="1"/>
  <c r="G43" i="1"/>
  <c r="D43" i="1"/>
  <c r="E43" i="1" s="1"/>
  <c r="C43" i="1"/>
  <c r="B43" i="1"/>
  <c r="BB42" i="1"/>
  <c r="BC42" i="1" s="1"/>
  <c r="BA42" i="1"/>
  <c r="AZ42" i="1"/>
  <c r="AW42" i="1"/>
  <c r="AX42" i="1" s="1"/>
  <c r="AV42" i="1"/>
  <c r="AU42" i="1"/>
  <c r="AQ42" i="1"/>
  <c r="AR42" i="1" s="1"/>
  <c r="AS42" i="1" s="1"/>
  <c r="AP42" i="1"/>
  <c r="AL42" i="1"/>
  <c r="AM42" i="1" s="1"/>
  <c r="AN42" i="1" s="1"/>
  <c r="AK42" i="1"/>
  <c r="AH42" i="1"/>
  <c r="AI42" i="1" s="1"/>
  <c r="AF42" i="1"/>
  <c r="AB42" i="1"/>
  <c r="AA42" i="1"/>
  <c r="W42" i="1"/>
  <c r="V42" i="1"/>
  <c r="R42" i="1"/>
  <c r="Q42" i="1"/>
  <c r="S42" i="1" s="1"/>
  <c r="T42" i="1" s="1"/>
  <c r="M42" i="1"/>
  <c r="L42" i="1"/>
  <c r="H42" i="1"/>
  <c r="G42" i="1"/>
  <c r="C42" i="1"/>
  <c r="B42" i="1"/>
  <c r="D42" i="1" s="1"/>
  <c r="E42" i="1" s="1"/>
  <c r="BA41" i="1"/>
  <c r="AV41" i="1"/>
  <c r="AQ41" i="1"/>
  <c r="AL41" i="1"/>
  <c r="AB41" i="1"/>
  <c r="W41" i="1"/>
  <c r="R41" i="1"/>
  <c r="M41" i="1"/>
  <c r="H41" i="1"/>
  <c r="C41" i="1"/>
  <c r="BA40" i="1"/>
  <c r="BF40" i="1" s="1"/>
  <c r="AZ40" i="1"/>
  <c r="AV40" i="1"/>
  <c r="AU40" i="1"/>
  <c r="AQ40" i="1"/>
  <c r="AP40" i="1"/>
  <c r="AR40" i="1" s="1"/>
  <c r="AS40" i="1" s="1"/>
  <c r="AL40" i="1"/>
  <c r="AK40" i="1"/>
  <c r="AM40" i="1" s="1"/>
  <c r="AN40" i="1" s="1"/>
  <c r="AI40" i="1"/>
  <c r="AF40" i="1"/>
  <c r="AH40" i="1" s="1"/>
  <c r="AC40" i="1"/>
  <c r="AD40" i="1" s="1"/>
  <c r="AB40" i="1"/>
  <c r="AA40" i="1"/>
  <c r="X40" i="1"/>
  <c r="Y40" i="1" s="1"/>
  <c r="W40" i="1"/>
  <c r="V40" i="1"/>
  <c r="S40" i="1"/>
  <c r="T40" i="1" s="1"/>
  <c r="R40" i="1"/>
  <c r="Q40" i="1"/>
  <c r="N40" i="1"/>
  <c r="O40" i="1" s="1"/>
  <c r="M40" i="1"/>
  <c r="L40" i="1"/>
  <c r="I40" i="1"/>
  <c r="J40" i="1" s="1"/>
  <c r="H40" i="1"/>
  <c r="G40" i="1"/>
  <c r="D40" i="1"/>
  <c r="E40" i="1" s="1"/>
  <c r="C40" i="1"/>
  <c r="B40" i="1"/>
  <c r="BA39" i="1"/>
  <c r="AV39" i="1"/>
  <c r="AQ39" i="1"/>
  <c r="AL39" i="1"/>
  <c r="AG39" i="1"/>
  <c r="AB39" i="1"/>
  <c r="W39" i="1"/>
  <c r="R39" i="1"/>
  <c r="M39" i="1"/>
  <c r="H39" i="1"/>
  <c r="C39" i="1"/>
  <c r="BA38" i="1"/>
  <c r="AV38" i="1"/>
  <c r="AQ38" i="1"/>
  <c r="AL38" i="1"/>
  <c r="AB38" i="1"/>
  <c r="W38" i="1"/>
  <c r="R38" i="1"/>
  <c r="M38" i="1"/>
  <c r="H38" i="1"/>
  <c r="C38" i="1"/>
  <c r="BA37" i="1"/>
  <c r="AZ37" i="1"/>
  <c r="AV37" i="1"/>
  <c r="AU37" i="1"/>
  <c r="AQ37" i="1"/>
  <c r="AP37" i="1"/>
  <c r="AL37" i="1"/>
  <c r="AK37" i="1"/>
  <c r="AI37" i="1"/>
  <c r="AH37" i="1"/>
  <c r="AF37" i="1"/>
  <c r="AD37" i="1"/>
  <c r="AC37" i="1"/>
  <c r="AB37" i="1"/>
  <c r="AA37" i="1"/>
  <c r="Y37" i="1"/>
  <c r="X37" i="1"/>
  <c r="W37" i="1"/>
  <c r="V37" i="1"/>
  <c r="T37" i="1"/>
  <c r="S37" i="1"/>
  <c r="R37" i="1"/>
  <c r="Q37" i="1"/>
  <c r="O37" i="1"/>
  <c r="N37" i="1"/>
  <c r="M37" i="1"/>
  <c r="BF37" i="1" s="1"/>
  <c r="L37" i="1"/>
  <c r="J37" i="1"/>
  <c r="I37" i="1"/>
  <c r="H37" i="1"/>
  <c r="G37" i="1"/>
  <c r="E37" i="1"/>
  <c r="D37" i="1"/>
  <c r="C37" i="1"/>
  <c r="B37" i="1"/>
  <c r="BA36" i="1"/>
  <c r="AV36" i="1"/>
  <c r="AQ36" i="1"/>
  <c r="AL36" i="1"/>
  <c r="AB36" i="1"/>
  <c r="W36" i="1"/>
  <c r="R36" i="1"/>
  <c r="M36" i="1"/>
  <c r="H36" i="1"/>
  <c r="C36" i="1"/>
  <c r="BA35" i="1"/>
  <c r="BF35" i="1" s="1"/>
  <c r="AZ35" i="1"/>
  <c r="BB35" i="1" s="1"/>
  <c r="BC35" i="1" s="1"/>
  <c r="AV35" i="1"/>
  <c r="AU35" i="1"/>
  <c r="AQ35" i="1"/>
  <c r="AP35" i="1"/>
  <c r="AR35" i="1" s="1"/>
  <c r="AS35" i="1" s="1"/>
  <c r="AL35" i="1"/>
  <c r="AK35" i="1"/>
  <c r="AF35" i="1"/>
  <c r="AH35" i="1" s="1"/>
  <c r="AI35" i="1" s="1"/>
  <c r="AD35" i="1"/>
  <c r="AB35" i="1"/>
  <c r="AA35" i="1"/>
  <c r="AC35" i="1" s="1"/>
  <c r="Y35" i="1"/>
  <c r="W35" i="1"/>
  <c r="V35" i="1"/>
  <c r="X35" i="1" s="1"/>
  <c r="R35" i="1"/>
  <c r="Q35" i="1"/>
  <c r="S35" i="1" s="1"/>
  <c r="T35" i="1" s="1"/>
  <c r="M35" i="1"/>
  <c r="L35" i="1"/>
  <c r="J35" i="1"/>
  <c r="H35" i="1"/>
  <c r="G35" i="1"/>
  <c r="I35" i="1" s="1"/>
  <c r="C35" i="1"/>
  <c r="B35" i="1"/>
  <c r="D35" i="1" s="1"/>
  <c r="E35" i="1" s="1"/>
  <c r="BC34" i="1"/>
  <c r="BA34" i="1"/>
  <c r="AZ34" i="1"/>
  <c r="BB34" i="1" s="1"/>
  <c r="AV34" i="1"/>
  <c r="AU34" i="1"/>
  <c r="AW34" i="1" s="1"/>
  <c r="AX34" i="1" s="1"/>
  <c r="AQ34" i="1"/>
  <c r="AP34" i="1"/>
  <c r="AR34" i="1" s="1"/>
  <c r="AS34" i="1" s="1"/>
  <c r="AM34" i="1"/>
  <c r="AL34" i="1"/>
  <c r="AK34" i="1"/>
  <c r="AI34" i="1"/>
  <c r="AH34" i="1"/>
  <c r="AF34" i="1"/>
  <c r="AB34" i="1"/>
  <c r="AA34" i="1"/>
  <c r="W34" i="1"/>
  <c r="V34" i="1"/>
  <c r="R34" i="1"/>
  <c r="Q34" i="1"/>
  <c r="S34" i="1" s="1"/>
  <c r="M34" i="1"/>
  <c r="L34" i="1"/>
  <c r="I34" i="1"/>
  <c r="H34" i="1"/>
  <c r="G34" i="1"/>
  <c r="E34" i="1"/>
  <c r="D34" i="1"/>
  <c r="C34" i="1"/>
  <c r="B34" i="1"/>
  <c r="BC33" i="1"/>
  <c r="BB33" i="1"/>
  <c r="BA33" i="1"/>
  <c r="AZ33" i="1"/>
  <c r="AZ90" i="1" s="1"/>
  <c r="AX33" i="1"/>
  <c r="AW33" i="1"/>
  <c r="AV33" i="1"/>
  <c r="AU33" i="1"/>
  <c r="AU90" i="1" s="1"/>
  <c r="AS33" i="1"/>
  <c r="AR33" i="1"/>
  <c r="AQ33" i="1"/>
  <c r="AP33" i="1"/>
  <c r="AP90" i="1" s="1"/>
  <c r="AN33" i="1"/>
  <c r="AM33" i="1"/>
  <c r="AL33" i="1"/>
  <c r="AK33" i="1"/>
  <c r="AK90" i="1" s="1"/>
  <c r="AI33" i="1"/>
  <c r="AH33" i="1"/>
  <c r="AF33" i="1"/>
  <c r="AF90" i="1" s="1"/>
  <c r="AC33" i="1"/>
  <c r="AD33" i="1" s="1"/>
  <c r="AB33" i="1"/>
  <c r="AA33" i="1"/>
  <c r="AA90" i="1" s="1"/>
  <c r="X33" i="1"/>
  <c r="Y33" i="1" s="1"/>
  <c r="W33" i="1"/>
  <c r="V33" i="1"/>
  <c r="V90" i="1" s="1"/>
  <c r="R33" i="1"/>
  <c r="S33" i="1" s="1"/>
  <c r="T33" i="1" s="1"/>
  <c r="Q33" i="1"/>
  <c r="Q90" i="1" s="1"/>
  <c r="N33" i="1"/>
  <c r="O33" i="1" s="1"/>
  <c r="M33" i="1"/>
  <c r="L33" i="1"/>
  <c r="L90" i="1" s="1"/>
  <c r="I33" i="1"/>
  <c r="J33" i="1" s="1"/>
  <c r="H33" i="1"/>
  <c r="G33" i="1"/>
  <c r="G90" i="1" s="1"/>
  <c r="C33" i="1"/>
  <c r="D33" i="1" s="1"/>
  <c r="E33" i="1" s="1"/>
  <c r="B33" i="1"/>
  <c r="B90" i="1" s="1"/>
  <c r="BA30" i="1"/>
  <c r="AV30" i="1"/>
  <c r="AQ30" i="1"/>
  <c r="AL30" i="1"/>
  <c r="AG30" i="1"/>
  <c r="AB30" i="1"/>
  <c r="W30" i="1"/>
  <c r="R30" i="1"/>
  <c r="M30" i="1"/>
  <c r="H30" i="1"/>
  <c r="C30" i="1"/>
  <c r="BA29" i="1"/>
  <c r="AV29" i="1"/>
  <c r="AQ29" i="1"/>
  <c r="AL29" i="1"/>
  <c r="AG29" i="1"/>
  <c r="AB29" i="1"/>
  <c r="W29" i="1"/>
  <c r="R29" i="1"/>
  <c r="M29" i="1"/>
  <c r="H29" i="1"/>
  <c r="C29" i="1"/>
  <c r="BF28" i="1"/>
  <c r="BB28" i="1"/>
  <c r="BA28" i="1"/>
  <c r="AZ28" i="1"/>
  <c r="AW28" i="1"/>
  <c r="AX28" i="1" s="1"/>
  <c r="AV28" i="1"/>
  <c r="AU28" i="1"/>
  <c r="AQ28" i="1"/>
  <c r="AP28" i="1"/>
  <c r="AR28" i="1" s="1"/>
  <c r="AL28" i="1"/>
  <c r="AK28" i="1"/>
  <c r="AG28" i="1"/>
  <c r="AF28" i="1"/>
  <c r="AH28" i="1" s="1"/>
  <c r="AI28" i="1" s="1"/>
  <c r="AB28" i="1"/>
  <c r="AA28" i="1"/>
  <c r="W28" i="1"/>
  <c r="V28" i="1"/>
  <c r="X28" i="1" s="1"/>
  <c r="T28" i="1"/>
  <c r="R28" i="1"/>
  <c r="Q28" i="1"/>
  <c r="S28" i="1" s="1"/>
  <c r="M28" i="1"/>
  <c r="L28" i="1"/>
  <c r="I28" i="1"/>
  <c r="H28" i="1"/>
  <c r="G28" i="1"/>
  <c r="E28" i="1"/>
  <c r="D28" i="1"/>
  <c r="C28" i="1"/>
  <c r="B28" i="1"/>
  <c r="BA27" i="1"/>
  <c r="AV27" i="1"/>
  <c r="AQ27" i="1"/>
  <c r="AL27" i="1"/>
  <c r="AG27" i="1"/>
  <c r="AB27" i="1"/>
  <c r="W27" i="1"/>
  <c r="R27" i="1"/>
  <c r="M27" i="1"/>
  <c r="H27" i="1"/>
  <c r="C27" i="1"/>
  <c r="BA26" i="1"/>
  <c r="AV26" i="1"/>
  <c r="AQ26" i="1"/>
  <c r="AL26" i="1"/>
  <c r="AG26" i="1"/>
  <c r="AB26" i="1"/>
  <c r="W26" i="1"/>
  <c r="R26" i="1"/>
  <c r="M26" i="1"/>
  <c r="H26" i="1"/>
  <c r="C26" i="1"/>
  <c r="BB25" i="1"/>
  <c r="BC25" i="1" s="1"/>
  <c r="BA25" i="1"/>
  <c r="AZ25" i="1"/>
  <c r="AV25" i="1"/>
  <c r="AW25" i="1" s="1"/>
  <c r="AU25" i="1"/>
  <c r="AR25" i="1"/>
  <c r="AS25" i="1" s="1"/>
  <c r="AQ25" i="1"/>
  <c r="AP25" i="1"/>
  <c r="AM25" i="1"/>
  <c r="AN25" i="1" s="1"/>
  <c r="AL25" i="1"/>
  <c r="AK25" i="1"/>
  <c r="AG25" i="1"/>
  <c r="AH25" i="1" s="1"/>
  <c r="AI25" i="1" s="1"/>
  <c r="AF25" i="1"/>
  <c r="AB25" i="1"/>
  <c r="AA25" i="1"/>
  <c r="AC25" i="1" s="1"/>
  <c r="AD25" i="1" s="1"/>
  <c r="X25" i="1"/>
  <c r="Y25" i="1" s="1"/>
  <c r="W25" i="1"/>
  <c r="V25" i="1"/>
  <c r="R25" i="1"/>
  <c r="S25" i="1" s="1"/>
  <c r="T25" i="1" s="1"/>
  <c r="Q25" i="1"/>
  <c r="M25" i="1"/>
  <c r="L25" i="1"/>
  <c r="H25" i="1"/>
  <c r="G25" i="1"/>
  <c r="D25" i="1"/>
  <c r="E25" i="1" s="1"/>
  <c r="C25" i="1"/>
  <c r="B25" i="1"/>
  <c r="BB24" i="1"/>
  <c r="BC24" i="1" s="1"/>
  <c r="BA24" i="1"/>
  <c r="AZ24" i="1"/>
  <c r="AV24" i="1"/>
  <c r="AU24" i="1"/>
  <c r="AW24" i="1" s="1"/>
  <c r="AX24" i="1" s="1"/>
  <c r="AQ24" i="1"/>
  <c r="AP24" i="1"/>
  <c r="AR24" i="1" s="1"/>
  <c r="AS24" i="1" s="1"/>
  <c r="AM24" i="1"/>
  <c r="AN24" i="1" s="1"/>
  <c r="AL24" i="1"/>
  <c r="AK24" i="1"/>
  <c r="AG24" i="1"/>
  <c r="AH24" i="1" s="1"/>
  <c r="AI24" i="1" s="1"/>
  <c r="AF24" i="1"/>
  <c r="AB24" i="1"/>
  <c r="AA24" i="1"/>
  <c r="AC24" i="1" s="1"/>
  <c r="AD24" i="1" s="1"/>
  <c r="X24" i="1"/>
  <c r="Y24" i="1" s="1"/>
  <c r="W24" i="1"/>
  <c r="V24" i="1"/>
  <c r="R24" i="1"/>
  <c r="S24" i="1" s="1"/>
  <c r="T24" i="1" s="1"/>
  <c r="Q24" i="1"/>
  <c r="M24" i="1"/>
  <c r="L24" i="1"/>
  <c r="H24" i="1"/>
  <c r="G24" i="1"/>
  <c r="D24" i="1"/>
  <c r="E24" i="1" s="1"/>
  <c r="C24" i="1"/>
  <c r="B24" i="1"/>
  <c r="BA23" i="1"/>
  <c r="AV23" i="1"/>
  <c r="AQ23" i="1"/>
  <c r="AL23" i="1"/>
  <c r="AG23" i="1"/>
  <c r="AB23" i="1"/>
  <c r="W23" i="1"/>
  <c r="R23" i="1"/>
  <c r="M23" i="1"/>
  <c r="H23" i="1"/>
  <c r="C23" i="1"/>
  <c r="BA22" i="1"/>
  <c r="AV22" i="1"/>
  <c r="AQ22" i="1"/>
  <c r="AL22" i="1"/>
  <c r="AG22" i="1"/>
  <c r="AB22" i="1"/>
  <c r="W22" i="1"/>
  <c r="R22" i="1"/>
  <c r="M22" i="1"/>
  <c r="H22" i="1"/>
  <c r="C22" i="1"/>
  <c r="BA21" i="1"/>
  <c r="BA68" i="1" s="1"/>
  <c r="AZ21" i="1"/>
  <c r="AZ68" i="1" s="1"/>
  <c r="BB68" i="1" s="1"/>
  <c r="BC68" i="1" s="1"/>
  <c r="AW21" i="1"/>
  <c r="AX21" i="1" s="1"/>
  <c r="AV21" i="1"/>
  <c r="AV68" i="1" s="1"/>
  <c r="AU21" i="1"/>
  <c r="AQ21" i="1"/>
  <c r="AP21" i="1"/>
  <c r="AP68" i="1" s="1"/>
  <c r="AL21" i="1"/>
  <c r="AL68" i="1" s="1"/>
  <c r="AK21" i="1"/>
  <c r="AH21" i="1"/>
  <c r="AI21" i="1" s="1"/>
  <c r="AG21" i="1"/>
  <c r="AG68" i="1" s="1"/>
  <c r="AF21" i="1"/>
  <c r="AB21" i="1"/>
  <c r="AA21" i="1"/>
  <c r="W21" i="1"/>
  <c r="W68" i="1" s="1"/>
  <c r="V21" i="1"/>
  <c r="BE21" i="1" s="1"/>
  <c r="R21" i="1"/>
  <c r="R68" i="1" s="1"/>
  <c r="Q21" i="1"/>
  <c r="N21" i="1"/>
  <c r="O21" i="1" s="1"/>
  <c r="M21" i="1"/>
  <c r="M68" i="1" s="1"/>
  <c r="L21" i="1"/>
  <c r="L68" i="1" s="1"/>
  <c r="N68" i="1" s="1"/>
  <c r="O68" i="1" s="1"/>
  <c r="H21" i="1"/>
  <c r="H68" i="1" s="1"/>
  <c r="G21" i="1"/>
  <c r="C21" i="1"/>
  <c r="C68" i="1" s="1"/>
  <c r="B21" i="1"/>
  <c r="B68" i="1" s="1"/>
  <c r="D68" i="1" s="1"/>
  <c r="E68" i="1" s="1"/>
  <c r="BA20" i="1"/>
  <c r="AV20" i="1"/>
  <c r="AQ20" i="1"/>
  <c r="AL20" i="1"/>
  <c r="AG20" i="1"/>
  <c r="AB20" i="1"/>
  <c r="W20" i="1"/>
  <c r="R20" i="1"/>
  <c r="M20" i="1"/>
  <c r="H20" i="1"/>
  <c r="C20" i="1"/>
  <c r="BA19" i="1"/>
  <c r="AZ19" i="1"/>
  <c r="AV19" i="1"/>
  <c r="AV62" i="1" s="1"/>
  <c r="AU19" i="1"/>
  <c r="AQ19" i="1"/>
  <c r="AQ62" i="1" s="1"/>
  <c r="AP19" i="1"/>
  <c r="AP62" i="1" s="1"/>
  <c r="AR62" i="1" s="1"/>
  <c r="AS62" i="1" s="1"/>
  <c r="AM19" i="1"/>
  <c r="AN19" i="1" s="1"/>
  <c r="AL19" i="1"/>
  <c r="AL62" i="1" s="1"/>
  <c r="AK19" i="1"/>
  <c r="AK62" i="1" s="1"/>
  <c r="AG19" i="1"/>
  <c r="AF19" i="1"/>
  <c r="AF62" i="1" s="1"/>
  <c r="AB19" i="1"/>
  <c r="AA19" i="1"/>
  <c r="W19" i="1"/>
  <c r="V19" i="1"/>
  <c r="R19" i="1"/>
  <c r="Q19" i="1"/>
  <c r="Q62" i="1" s="1"/>
  <c r="M19" i="1"/>
  <c r="L19" i="1"/>
  <c r="L62" i="1" s="1"/>
  <c r="H19" i="1"/>
  <c r="G19" i="1"/>
  <c r="C19" i="1"/>
  <c r="B19" i="1"/>
  <c r="BA18" i="1"/>
  <c r="AV18" i="1"/>
  <c r="AQ18" i="1"/>
  <c r="AL18" i="1"/>
  <c r="AG18" i="1"/>
  <c r="AB18" i="1"/>
  <c r="W18" i="1"/>
  <c r="R18" i="1"/>
  <c r="M18" i="1"/>
  <c r="H18" i="1"/>
  <c r="C18" i="1"/>
  <c r="BF17" i="1"/>
  <c r="BA17" i="1"/>
  <c r="BB17" i="1" s="1"/>
  <c r="BC17" i="1" s="1"/>
  <c r="AZ17" i="1"/>
  <c r="AV17" i="1"/>
  <c r="AW17" i="1" s="1"/>
  <c r="AX17" i="1" s="1"/>
  <c r="AU17" i="1"/>
  <c r="AQ17" i="1"/>
  <c r="AR17" i="1" s="1"/>
  <c r="AS17" i="1" s="1"/>
  <c r="AP17" i="1"/>
  <c r="AL17" i="1"/>
  <c r="AM17" i="1" s="1"/>
  <c r="AN17" i="1" s="1"/>
  <c r="AK17" i="1"/>
  <c r="AG17" i="1"/>
  <c r="AH17" i="1" s="1"/>
  <c r="AI17" i="1" s="1"/>
  <c r="AF17" i="1"/>
  <c r="AB17" i="1"/>
  <c r="AC17" i="1" s="1"/>
  <c r="AD17" i="1" s="1"/>
  <c r="AA17" i="1"/>
  <c r="W17" i="1"/>
  <c r="X17" i="1" s="1"/>
  <c r="Y17" i="1" s="1"/>
  <c r="V17" i="1"/>
  <c r="R17" i="1"/>
  <c r="S17" i="1" s="1"/>
  <c r="T17" i="1" s="1"/>
  <c r="Q17" i="1"/>
  <c r="M17" i="1"/>
  <c r="N17" i="1" s="1"/>
  <c r="O17" i="1" s="1"/>
  <c r="L17" i="1"/>
  <c r="BE17" i="1" s="1"/>
  <c r="H17" i="1"/>
  <c r="I17" i="1" s="1"/>
  <c r="J17" i="1" s="1"/>
  <c r="G17" i="1"/>
  <c r="C17" i="1"/>
  <c r="D17" i="1" s="1"/>
  <c r="E17" i="1" s="1"/>
  <c r="B17" i="1"/>
  <c r="BA16" i="1"/>
  <c r="AV16" i="1"/>
  <c r="AQ16" i="1"/>
  <c r="AL16" i="1"/>
  <c r="AG16" i="1"/>
  <c r="AB16" i="1"/>
  <c r="W16" i="1"/>
  <c r="R16" i="1"/>
  <c r="M16" i="1"/>
  <c r="H16" i="1"/>
  <c r="C16" i="1"/>
  <c r="BF15" i="1"/>
  <c r="BA15" i="1"/>
  <c r="AZ15" i="1"/>
  <c r="BB15" i="1" s="1"/>
  <c r="AV15" i="1"/>
  <c r="AU15" i="1"/>
  <c r="AW15" i="1" s="1"/>
  <c r="AS15" i="1"/>
  <c r="AQ15" i="1"/>
  <c r="AP15" i="1"/>
  <c r="AR15" i="1" s="1"/>
  <c r="AM15" i="1"/>
  <c r="AL15" i="1"/>
  <c r="AK15" i="1"/>
  <c r="AG15" i="1"/>
  <c r="AH15" i="1" s="1"/>
  <c r="AF15" i="1"/>
  <c r="AB15" i="1"/>
  <c r="AA15" i="1"/>
  <c r="AC15" i="1" s="1"/>
  <c r="W15" i="1"/>
  <c r="V15" i="1"/>
  <c r="X15" i="1" s="1"/>
  <c r="T15" i="1"/>
  <c r="R15" i="1"/>
  <c r="Q15" i="1"/>
  <c r="S15" i="1" s="1"/>
  <c r="M15" i="1"/>
  <c r="L15" i="1"/>
  <c r="BE15" i="1" s="1"/>
  <c r="I15" i="1"/>
  <c r="H15" i="1"/>
  <c r="G15" i="1"/>
  <c r="D15" i="1"/>
  <c r="E15" i="1" s="1"/>
  <c r="C15" i="1"/>
  <c r="B15" i="1"/>
  <c r="BB14" i="1"/>
  <c r="BC14" i="1" s="1"/>
  <c r="BA14" i="1"/>
  <c r="AZ14" i="1"/>
  <c r="AV14" i="1"/>
  <c r="AW14" i="1" s="1"/>
  <c r="AU14" i="1"/>
  <c r="AQ14" i="1"/>
  <c r="AR14" i="1" s="1"/>
  <c r="AS14" i="1" s="1"/>
  <c r="AP14" i="1"/>
  <c r="AL14" i="1"/>
  <c r="AM14" i="1" s="1"/>
  <c r="AN14" i="1" s="1"/>
  <c r="AK14" i="1"/>
  <c r="AG14" i="1"/>
  <c r="AF14" i="1"/>
  <c r="AH14" i="1" s="1"/>
  <c r="AB14" i="1"/>
  <c r="AA14" i="1"/>
  <c r="AC14" i="1" s="1"/>
  <c r="W14" i="1"/>
  <c r="V14" i="1"/>
  <c r="X14" i="1" s="1"/>
  <c r="Y14" i="1" s="1"/>
  <c r="S14" i="1"/>
  <c r="R14" i="1"/>
  <c r="Q14" i="1"/>
  <c r="M14" i="1"/>
  <c r="L14" i="1"/>
  <c r="H14" i="1"/>
  <c r="I14" i="1" s="1"/>
  <c r="J14" i="1" s="1"/>
  <c r="G14" i="1"/>
  <c r="C14" i="1"/>
  <c r="D14" i="1" s="1"/>
  <c r="E14" i="1" s="1"/>
  <c r="B14" i="1"/>
  <c r="BF13" i="1"/>
  <c r="BA13" i="1"/>
  <c r="AZ13" i="1"/>
  <c r="BB13" i="1" s="1"/>
  <c r="AV13" i="1"/>
  <c r="AU13" i="1"/>
  <c r="AW13" i="1" s="1"/>
  <c r="AX13" i="1" s="1"/>
  <c r="AQ13" i="1"/>
  <c r="AP13" i="1"/>
  <c r="AR13" i="1" s="1"/>
  <c r="AS13" i="1" s="1"/>
  <c r="AL13" i="1"/>
  <c r="AK13" i="1"/>
  <c r="AM13" i="1" s="1"/>
  <c r="AN13" i="1" s="1"/>
  <c r="AG13" i="1"/>
  <c r="AF13" i="1"/>
  <c r="AH13" i="1" s="1"/>
  <c r="AB13" i="1"/>
  <c r="AA13" i="1"/>
  <c r="AC13" i="1" s="1"/>
  <c r="AD13" i="1" s="1"/>
  <c r="Y13" i="1"/>
  <c r="W13" i="1"/>
  <c r="V13" i="1"/>
  <c r="X13" i="1" s="1"/>
  <c r="T13" i="1"/>
  <c r="R13" i="1"/>
  <c r="Q13" i="1"/>
  <c r="S13" i="1" s="1"/>
  <c r="M13" i="1"/>
  <c r="L13" i="1"/>
  <c r="BE13" i="1" s="1"/>
  <c r="BG13" i="1" s="1"/>
  <c r="BH13" i="1" s="1"/>
  <c r="H13" i="1"/>
  <c r="G13" i="1"/>
  <c r="I13" i="1" s="1"/>
  <c r="J13" i="1" s="1"/>
  <c r="E13" i="1"/>
  <c r="C13" i="1"/>
  <c r="B13" i="1"/>
  <c r="D13" i="1" s="1"/>
  <c r="BC12" i="1"/>
  <c r="BA12" i="1"/>
  <c r="AZ12" i="1"/>
  <c r="BB12" i="1" s="1"/>
  <c r="AX12" i="1"/>
  <c r="AV12" i="1"/>
  <c r="AU12" i="1"/>
  <c r="AW12" i="1" s="1"/>
  <c r="AQ12" i="1"/>
  <c r="AP12" i="1"/>
  <c r="AR12" i="1" s="1"/>
  <c r="AS12" i="1" s="1"/>
  <c r="AL12" i="1"/>
  <c r="AK12" i="1"/>
  <c r="AM12" i="1" s="1"/>
  <c r="AN12" i="1" s="1"/>
  <c r="AI12" i="1"/>
  <c r="AG12" i="1"/>
  <c r="AF12" i="1"/>
  <c r="AH12" i="1" s="1"/>
  <c r="AD12" i="1"/>
  <c r="AB12" i="1"/>
  <c r="AA12" i="1"/>
  <c r="AC12" i="1" s="1"/>
  <c r="W12" i="1"/>
  <c r="V12" i="1"/>
  <c r="X12" i="1" s="1"/>
  <c r="Y12" i="1" s="1"/>
  <c r="R12" i="1"/>
  <c r="Q12" i="1"/>
  <c r="S12" i="1" s="1"/>
  <c r="T12" i="1" s="1"/>
  <c r="O12" i="1"/>
  <c r="M12" i="1"/>
  <c r="BF12" i="1" s="1"/>
  <c r="L12" i="1"/>
  <c r="N12" i="1" s="1"/>
  <c r="J12" i="1"/>
  <c r="H12" i="1"/>
  <c r="G12" i="1"/>
  <c r="I12" i="1" s="1"/>
  <c r="C12" i="1"/>
  <c r="B12" i="1"/>
  <c r="D12" i="1" s="1"/>
  <c r="E12" i="1" s="1"/>
  <c r="BA11" i="1"/>
  <c r="AZ11" i="1"/>
  <c r="BB11" i="1" s="1"/>
  <c r="BC11" i="1" s="1"/>
  <c r="AV11" i="1"/>
  <c r="AU11" i="1"/>
  <c r="AW11" i="1" s="1"/>
  <c r="AX11" i="1" s="1"/>
  <c r="AS11" i="1"/>
  <c r="AQ11" i="1"/>
  <c r="AP11" i="1"/>
  <c r="AR11" i="1" s="1"/>
  <c r="AN11" i="1"/>
  <c r="AL11" i="1"/>
  <c r="AK11" i="1"/>
  <c r="AM11" i="1" s="1"/>
  <c r="AG11" i="1"/>
  <c r="AF11" i="1"/>
  <c r="AH11" i="1" s="1"/>
  <c r="AI11" i="1" s="1"/>
  <c r="AB11" i="1"/>
  <c r="AA11" i="1"/>
  <c r="AC11" i="1" s="1"/>
  <c r="AD11" i="1" s="1"/>
  <c r="Y11" i="1"/>
  <c r="W11" i="1"/>
  <c r="V11" i="1"/>
  <c r="X11" i="1" s="1"/>
  <c r="T11" i="1"/>
  <c r="R11" i="1"/>
  <c r="Q11" i="1"/>
  <c r="S11" i="1" s="1"/>
  <c r="M11" i="1"/>
  <c r="BF11" i="1" s="1"/>
  <c r="L11" i="1"/>
  <c r="N11" i="1" s="1"/>
  <c r="O11" i="1" s="1"/>
  <c r="H11" i="1"/>
  <c r="G11" i="1"/>
  <c r="I11" i="1" s="1"/>
  <c r="J11" i="1" s="1"/>
  <c r="E11" i="1"/>
  <c r="C11" i="1"/>
  <c r="B11" i="1"/>
  <c r="D11" i="1" s="1"/>
  <c r="BA10" i="1"/>
  <c r="BA61" i="1" s="1"/>
  <c r="AZ10" i="1"/>
  <c r="AZ61" i="1" s="1"/>
  <c r="BB61" i="1" s="1"/>
  <c r="BC61" i="1" s="1"/>
  <c r="AV10" i="1"/>
  <c r="AV61" i="1" s="1"/>
  <c r="AU10" i="1"/>
  <c r="AU61" i="1" s="1"/>
  <c r="AW61" i="1" s="1"/>
  <c r="AX61" i="1" s="1"/>
  <c r="AQ10" i="1"/>
  <c r="AQ61" i="1" s="1"/>
  <c r="AP10" i="1"/>
  <c r="AP61" i="1" s="1"/>
  <c r="AR61" i="1" s="1"/>
  <c r="AS61" i="1" s="1"/>
  <c r="AL10" i="1"/>
  <c r="AL61" i="1" s="1"/>
  <c r="AK10" i="1"/>
  <c r="AK61" i="1" s="1"/>
  <c r="AM61" i="1" s="1"/>
  <c r="AN61" i="1" s="1"/>
  <c r="AG10" i="1"/>
  <c r="AF10" i="1"/>
  <c r="AF61" i="1" s="1"/>
  <c r="AB10" i="1"/>
  <c r="AB61" i="1" s="1"/>
  <c r="AA10" i="1"/>
  <c r="AA61" i="1" s="1"/>
  <c r="AC61" i="1" s="1"/>
  <c r="AD61" i="1" s="1"/>
  <c r="W10" i="1"/>
  <c r="W61" i="1" s="1"/>
  <c r="V10" i="1"/>
  <c r="R10" i="1"/>
  <c r="R61" i="1" s="1"/>
  <c r="Q10" i="1"/>
  <c r="M10" i="1"/>
  <c r="M61" i="1" s="1"/>
  <c r="L10" i="1"/>
  <c r="H10" i="1"/>
  <c r="H61" i="1" s="1"/>
  <c r="G10" i="1"/>
  <c r="C10" i="1"/>
  <c r="C61" i="1" s="1"/>
  <c r="B10" i="1"/>
  <c r="BF7" i="1"/>
  <c r="BE7" i="1"/>
  <c r="BA7" i="1"/>
  <c r="AZ7" i="1"/>
  <c r="AV7" i="1"/>
  <c r="AU7" i="1"/>
  <c r="AQ7" i="1"/>
  <c r="AP7" i="1"/>
  <c r="AL7" i="1"/>
  <c r="AK7" i="1"/>
  <c r="AG7" i="1"/>
  <c r="AF7" i="1"/>
  <c r="AB7" i="1"/>
  <c r="AA7" i="1"/>
  <c r="W7" i="1"/>
  <c r="V7" i="1"/>
  <c r="R7" i="1"/>
  <c r="Q7" i="1"/>
  <c r="M7" i="1"/>
  <c r="L7" i="1"/>
  <c r="H7" i="1"/>
  <c r="G7" i="1"/>
  <c r="C7" i="1"/>
  <c r="B7" i="1"/>
  <c r="A3" i="1"/>
  <c r="A2" i="1"/>
  <c r="BE68" i="1" l="1"/>
  <c r="B61" i="1"/>
  <c r="D61" i="1" s="1"/>
  <c r="E61" i="1" s="1"/>
  <c r="B16" i="1"/>
  <c r="D10" i="1"/>
  <c r="E10" i="1" s="1"/>
  <c r="BF14" i="1"/>
  <c r="N14" i="1"/>
  <c r="H62" i="1"/>
  <c r="I19" i="1"/>
  <c r="J19" i="1" s="1"/>
  <c r="R62" i="1"/>
  <c r="S62" i="1" s="1"/>
  <c r="T62" i="1" s="1"/>
  <c r="S19" i="1"/>
  <c r="T19" i="1" s="1"/>
  <c r="AU62" i="1"/>
  <c r="AW62" i="1" s="1"/>
  <c r="AX62" i="1" s="1"/>
  <c r="AW19" i="1"/>
  <c r="AX19" i="1" s="1"/>
  <c r="BE25" i="1"/>
  <c r="N25" i="1"/>
  <c r="O25" i="1" s="1"/>
  <c r="N34" i="1"/>
  <c r="O34" i="1" s="1"/>
  <c r="BE34" i="1"/>
  <c r="BG34" i="1" s="1"/>
  <c r="BH34" i="1" s="1"/>
  <c r="L61" i="1"/>
  <c r="N61" i="1" s="1"/>
  <c r="O61" i="1" s="1"/>
  <c r="L38" i="1"/>
  <c r="N38" i="1" s="1"/>
  <c r="O38" i="1" s="1"/>
  <c r="L16" i="1"/>
  <c r="N10" i="1"/>
  <c r="O10" i="1" s="1"/>
  <c r="BE10" i="1"/>
  <c r="BG17" i="1"/>
  <c r="BH17" i="1" s="1"/>
  <c r="C62" i="1"/>
  <c r="D19" i="1"/>
  <c r="E19" i="1" s="1"/>
  <c r="M62" i="1"/>
  <c r="BF19" i="1"/>
  <c r="N19" i="1"/>
  <c r="O19" i="1" s="1"/>
  <c r="W62" i="1"/>
  <c r="X19" i="1"/>
  <c r="Y19" i="1" s="1"/>
  <c r="AG62" i="1"/>
  <c r="AH62" i="1" s="1"/>
  <c r="AI62" i="1" s="1"/>
  <c r="AG41" i="1"/>
  <c r="AH19" i="1"/>
  <c r="AI19" i="1" s="1"/>
  <c r="AQ68" i="1"/>
  <c r="AR21" i="1"/>
  <c r="AS21" i="1" s="1"/>
  <c r="BE24" i="1"/>
  <c r="BG24" i="1" s="1"/>
  <c r="BH24" i="1" s="1"/>
  <c r="N24" i="1"/>
  <c r="O24" i="1" s="1"/>
  <c r="V61" i="1"/>
  <c r="X61" i="1" s="1"/>
  <c r="Y61" i="1" s="1"/>
  <c r="V16" i="1"/>
  <c r="X10" i="1"/>
  <c r="Y10" i="1" s="1"/>
  <c r="AB62" i="1"/>
  <c r="AC19" i="1"/>
  <c r="AD19" i="1" s="1"/>
  <c r="V68" i="1"/>
  <c r="X68" i="1" s="1"/>
  <c r="Y68" i="1" s="1"/>
  <c r="X21" i="1"/>
  <c r="Y21" i="1" s="1"/>
  <c r="Q61" i="1"/>
  <c r="S61" i="1" s="1"/>
  <c r="T61" i="1" s="1"/>
  <c r="Q16" i="1"/>
  <c r="S10" i="1"/>
  <c r="T10" i="1" s="1"/>
  <c r="G61" i="1"/>
  <c r="I61" i="1" s="1"/>
  <c r="J61" i="1" s="1"/>
  <c r="G38" i="1"/>
  <c r="I38" i="1" s="1"/>
  <c r="J38" i="1" s="1"/>
  <c r="G16" i="1"/>
  <c r="I10" i="1"/>
  <c r="J10" i="1" s="1"/>
  <c r="BE14" i="1"/>
  <c r="BG15" i="1"/>
  <c r="BH15" i="1" s="1"/>
  <c r="BA62" i="1"/>
  <c r="BB19" i="1"/>
  <c r="BC19" i="1" s="1"/>
  <c r="AB68" i="1"/>
  <c r="AC21" i="1"/>
  <c r="AD21" i="1" s="1"/>
  <c r="BF24" i="1"/>
  <c r="AK38" i="1"/>
  <c r="AM38" i="1" s="1"/>
  <c r="AN38" i="1" s="1"/>
  <c r="AM37" i="1"/>
  <c r="AN37" i="1" s="1"/>
  <c r="B38" i="1"/>
  <c r="D38" i="1" s="1"/>
  <c r="E38" i="1" s="1"/>
  <c r="BF42" i="1"/>
  <c r="AK68" i="1"/>
  <c r="AM68" i="1" s="1"/>
  <c r="AN68" i="1" s="1"/>
  <c r="AM21" i="1"/>
  <c r="AN21" i="1" s="1"/>
  <c r="BF21" i="1"/>
  <c r="AU38" i="1"/>
  <c r="AW38" i="1" s="1"/>
  <c r="AX38" i="1" s="1"/>
  <c r="AW37" i="1"/>
  <c r="AX37" i="1" s="1"/>
  <c r="S44" i="1"/>
  <c r="T44" i="1" s="1"/>
  <c r="BE44" i="1"/>
  <c r="BG44" i="1" s="1"/>
  <c r="BH44" i="1" s="1"/>
  <c r="E64" i="1"/>
  <c r="BE64" i="1"/>
  <c r="AG61" i="1"/>
  <c r="AH61" i="1" s="1"/>
  <c r="AI61" i="1" s="1"/>
  <c r="AG38" i="1"/>
  <c r="BF10" i="1"/>
  <c r="AM62" i="1"/>
  <c r="AN62" i="1" s="1"/>
  <c r="BE19" i="1"/>
  <c r="I21" i="1"/>
  <c r="J21" i="1" s="1"/>
  <c r="Q68" i="1"/>
  <c r="S68" i="1" s="1"/>
  <c r="T68" i="1" s="1"/>
  <c r="S21" i="1"/>
  <c r="T21" i="1" s="1"/>
  <c r="AF68" i="1"/>
  <c r="AH68" i="1" s="1"/>
  <c r="AI68" i="1" s="1"/>
  <c r="I24" i="1"/>
  <c r="J24" i="1" s="1"/>
  <c r="I25" i="1"/>
  <c r="J25" i="1" s="1"/>
  <c r="BE28" i="1"/>
  <c r="BG28" i="1" s="1"/>
  <c r="BH28" i="1" s="1"/>
  <c r="N28" i="1"/>
  <c r="O28" i="1" s="1"/>
  <c r="AC28" i="1"/>
  <c r="AD28" i="1" s="1"/>
  <c r="AM28" i="1"/>
  <c r="AN28" i="1" s="1"/>
  <c r="N35" i="1"/>
  <c r="O35" i="1" s="1"/>
  <c r="BE35" i="1"/>
  <c r="BG35" i="1" s="1"/>
  <c r="BH35" i="1" s="1"/>
  <c r="Q41" i="1"/>
  <c r="S41" i="1" s="1"/>
  <c r="T41" i="1" s="1"/>
  <c r="AK41" i="1"/>
  <c r="AM41" i="1" s="1"/>
  <c r="AN41" i="1" s="1"/>
  <c r="BE11" i="1"/>
  <c r="BG11" i="1" s="1"/>
  <c r="BH11" i="1" s="1"/>
  <c r="BE12" i="1"/>
  <c r="BG12" i="1" s="1"/>
  <c r="BH12" i="1" s="1"/>
  <c r="BF25" i="1"/>
  <c r="AC10" i="1"/>
  <c r="AD10" i="1" s="1"/>
  <c r="AH10" i="1"/>
  <c r="AI10" i="1" s="1"/>
  <c r="AM10" i="1"/>
  <c r="AN10" i="1" s="1"/>
  <c r="AR10" i="1"/>
  <c r="AS10" i="1" s="1"/>
  <c r="AW10" i="1"/>
  <c r="AX10" i="1" s="1"/>
  <c r="BB10" i="1"/>
  <c r="BC10" i="1" s="1"/>
  <c r="N13" i="1"/>
  <c r="O13" i="1" s="1"/>
  <c r="N15" i="1"/>
  <c r="O15" i="1" s="1"/>
  <c r="AA16" i="1"/>
  <c r="AF16" i="1"/>
  <c r="AK16" i="1"/>
  <c r="AP16" i="1"/>
  <c r="AU16" i="1"/>
  <c r="AZ16" i="1"/>
  <c r="B62" i="1"/>
  <c r="D62" i="1" s="1"/>
  <c r="E62" i="1" s="1"/>
  <c r="B41" i="1"/>
  <c r="D41" i="1" s="1"/>
  <c r="E41" i="1" s="1"/>
  <c r="G62" i="1"/>
  <c r="I62" i="1" s="1"/>
  <c r="J62" i="1" s="1"/>
  <c r="N62" i="1"/>
  <c r="O62" i="1" s="1"/>
  <c r="V62" i="1"/>
  <c r="X62" i="1" s="1"/>
  <c r="Y62" i="1" s="1"/>
  <c r="V41" i="1"/>
  <c r="X41" i="1" s="1"/>
  <c r="Y41" i="1" s="1"/>
  <c r="AA62" i="1"/>
  <c r="AC62" i="1" s="1"/>
  <c r="AD62" i="1" s="1"/>
  <c r="AR19" i="1"/>
  <c r="AS19" i="1" s="1"/>
  <c r="AZ62" i="1"/>
  <c r="BB62" i="1" s="1"/>
  <c r="BC62" i="1" s="1"/>
  <c r="D21" i="1"/>
  <c r="E21" i="1" s="1"/>
  <c r="AR68" i="1"/>
  <c r="AS68" i="1" s="1"/>
  <c r="BB21" i="1"/>
  <c r="BC21" i="1" s="1"/>
  <c r="AC34" i="1"/>
  <c r="AP38" i="1"/>
  <c r="AR38" i="1" s="1"/>
  <c r="AS38" i="1" s="1"/>
  <c r="AR37" i="1"/>
  <c r="AS37" i="1" s="1"/>
  <c r="BE37" i="1"/>
  <c r="G68" i="1"/>
  <c r="I68" i="1" s="1"/>
  <c r="J68" i="1" s="1"/>
  <c r="AA68" i="1"/>
  <c r="AC68" i="1" s="1"/>
  <c r="AD68" i="1" s="1"/>
  <c r="AU68" i="1"/>
  <c r="AW68" i="1" s="1"/>
  <c r="AX68" i="1" s="1"/>
  <c r="BC28" i="1"/>
  <c r="BF33" i="1"/>
  <c r="BF34" i="1"/>
  <c r="X34" i="1"/>
  <c r="Y34" i="1" s="1"/>
  <c r="AM35" i="1"/>
  <c r="AN35" i="1" s="1"/>
  <c r="AW35" i="1"/>
  <c r="AX35" i="1" s="1"/>
  <c r="AZ38" i="1"/>
  <c r="BB38" i="1" s="1"/>
  <c r="BC38" i="1" s="1"/>
  <c r="BB37" i="1"/>
  <c r="BC37" i="1" s="1"/>
  <c r="G41" i="1"/>
  <c r="I41" i="1" s="1"/>
  <c r="J41" i="1" s="1"/>
  <c r="AA41" i="1"/>
  <c r="AC41" i="1" s="1"/>
  <c r="AD41" i="1" s="1"/>
  <c r="X42" i="1"/>
  <c r="Y42" i="1" s="1"/>
  <c r="L41" i="1"/>
  <c r="N41" i="1" s="1"/>
  <c r="O41" i="1" s="1"/>
  <c r="BE40" i="1"/>
  <c r="AP41" i="1"/>
  <c r="AR41" i="1" s="1"/>
  <c r="AS41" i="1" s="1"/>
  <c r="BF43" i="1"/>
  <c r="N43" i="1"/>
  <c r="O43" i="1" s="1"/>
  <c r="BE33" i="1"/>
  <c r="Q38" i="1"/>
  <c r="S38" i="1" s="1"/>
  <c r="T38" i="1" s="1"/>
  <c r="V38" i="1"/>
  <c r="X38" i="1" s="1"/>
  <c r="Y38" i="1" s="1"/>
  <c r="AA38" i="1"/>
  <c r="AC38" i="1" s="1"/>
  <c r="AD38" i="1" s="1"/>
  <c r="AF38" i="1"/>
  <c r="BB40" i="1"/>
  <c r="BC40" i="1" s="1"/>
  <c r="AF41" i="1"/>
  <c r="AZ41" i="1"/>
  <c r="BB41" i="1" s="1"/>
  <c r="BC41" i="1" s="1"/>
  <c r="N42" i="1"/>
  <c r="O42" i="1" s="1"/>
  <c r="BE42" i="1"/>
  <c r="BE43" i="1"/>
  <c r="BG43" i="1" s="1"/>
  <c r="BH43" i="1" s="1"/>
  <c r="AC51" i="1"/>
  <c r="AD51" i="1" s="1"/>
  <c r="AM51" i="1"/>
  <c r="AN51" i="1" s="1"/>
  <c r="BE51" i="1"/>
  <c r="BG51" i="1" s="1"/>
  <c r="BH51" i="1" s="1"/>
  <c r="AW40" i="1"/>
  <c r="AX40" i="1" s="1"/>
  <c r="AU41" i="1"/>
  <c r="AW41" i="1" s="1"/>
  <c r="AX41" i="1" s="1"/>
  <c r="I42" i="1"/>
  <c r="J42" i="1" s="1"/>
  <c r="AC42" i="1"/>
  <c r="AD42" i="1" s="1"/>
  <c r="AM44" i="1"/>
  <c r="AN44" i="1" s="1"/>
  <c r="AW44" i="1"/>
  <c r="AX44" i="1" s="1"/>
  <c r="BE52" i="1"/>
  <c r="N52" i="1"/>
  <c r="O52" i="1" s="1"/>
  <c r="BF64" i="1"/>
  <c r="J64" i="1"/>
  <c r="BF52" i="1"/>
  <c r="BG57" i="1"/>
  <c r="BH57" i="1" s="1"/>
  <c r="BF60" i="1"/>
  <c r="BH60" i="1" s="1"/>
  <c r="AX64" i="1"/>
  <c r="BG65" i="1"/>
  <c r="BH65" i="1" s="1"/>
  <c r="L18" i="1" l="1"/>
  <c r="N16" i="1"/>
  <c r="O16" i="1" s="1"/>
  <c r="AH41" i="1"/>
  <c r="AI41" i="1" s="1"/>
  <c r="AZ18" i="1"/>
  <c r="BB16" i="1"/>
  <c r="BC16" i="1" s="1"/>
  <c r="AF18" i="1"/>
  <c r="AH16" i="1"/>
  <c r="AI16" i="1" s="1"/>
  <c r="BE62" i="1"/>
  <c r="BG62" i="1" s="1"/>
  <c r="BH62" i="1" s="1"/>
  <c r="BG19" i="1"/>
  <c r="BH19" i="1" s="1"/>
  <c r="BF68" i="1"/>
  <c r="BG68" i="1" s="1"/>
  <c r="BH68" i="1" s="1"/>
  <c r="G18" i="1"/>
  <c r="I16" i="1"/>
  <c r="J16" i="1" s="1"/>
  <c r="Q18" i="1"/>
  <c r="S16" i="1"/>
  <c r="T16" i="1" s="1"/>
  <c r="V18" i="1"/>
  <c r="X16" i="1"/>
  <c r="Y16" i="1" s="1"/>
  <c r="BF62" i="1"/>
  <c r="BG21" i="1"/>
  <c r="BH21" i="1" s="1"/>
  <c r="BG52" i="1"/>
  <c r="BH52" i="1" s="1"/>
  <c r="BG42" i="1"/>
  <c r="BH42" i="1" s="1"/>
  <c r="BE38" i="1"/>
  <c r="BG38" i="1" s="1"/>
  <c r="BH38" i="1" s="1"/>
  <c r="BG37" i="1"/>
  <c r="BH37" i="1" s="1"/>
  <c r="AA18" i="1"/>
  <c r="AC16" i="1"/>
  <c r="AD16" i="1" s="1"/>
  <c r="AH38" i="1"/>
  <c r="AI38" i="1" s="1"/>
  <c r="BG33" i="1"/>
  <c r="BH33" i="1" s="1"/>
  <c r="BG40" i="1"/>
  <c r="BH40" i="1" s="1"/>
  <c r="BE41" i="1"/>
  <c r="BG41" i="1" s="1"/>
  <c r="BH41" i="1" s="1"/>
  <c r="AP18" i="1"/>
  <c r="AR16" i="1"/>
  <c r="AS16" i="1" s="1"/>
  <c r="BF61" i="1"/>
  <c r="BF38" i="1"/>
  <c r="BF16" i="1"/>
  <c r="BF18" i="1" s="1"/>
  <c r="BF23" i="1" s="1"/>
  <c r="BG14" i="1"/>
  <c r="BH14" i="1" s="1"/>
  <c r="BF41" i="1"/>
  <c r="BG25" i="1"/>
  <c r="BH25" i="1" s="1"/>
  <c r="AK18" i="1"/>
  <c r="AM16" i="1"/>
  <c r="AN16" i="1" s="1"/>
  <c r="AU18" i="1"/>
  <c r="AW16" i="1"/>
  <c r="AX16" i="1" s="1"/>
  <c r="BH64" i="1"/>
  <c r="BE61" i="1"/>
  <c r="BG61" i="1" s="1"/>
  <c r="BH61" i="1" s="1"/>
  <c r="BE16" i="1"/>
  <c r="BG10" i="1"/>
  <c r="BH10" i="1" s="1"/>
  <c r="B18" i="1"/>
  <c r="D16" i="1"/>
  <c r="E16" i="1" s="1"/>
  <c r="V23" i="1" l="1"/>
  <c r="X18" i="1"/>
  <c r="Y18" i="1" s="1"/>
  <c r="V22" i="1"/>
  <c r="Y22" i="1" s="1"/>
  <c r="V20" i="1"/>
  <c r="Y20" i="1" s="1"/>
  <c r="I18" i="1"/>
  <c r="J18" i="1" s="1"/>
  <c r="G23" i="1"/>
  <c r="G20" i="1"/>
  <c r="J20" i="1" s="1"/>
  <c r="G22" i="1"/>
  <c r="J22" i="1" s="1"/>
  <c r="L23" i="1"/>
  <c r="N18" i="1"/>
  <c r="O18" i="1" s="1"/>
  <c r="L22" i="1"/>
  <c r="O22" i="1" s="1"/>
  <c r="L20" i="1"/>
  <c r="O20" i="1" s="1"/>
  <c r="B23" i="1"/>
  <c r="B20" i="1"/>
  <c r="E20" i="1" s="1"/>
  <c r="D18" i="1"/>
  <c r="E18" i="1" s="1"/>
  <c r="B22" i="1"/>
  <c r="E22" i="1" s="1"/>
  <c r="AK23" i="1"/>
  <c r="AK20" i="1"/>
  <c r="AN20" i="1" s="1"/>
  <c r="AM18" i="1"/>
  <c r="AN18" i="1" s="1"/>
  <c r="AK22" i="1"/>
  <c r="AN22" i="1" s="1"/>
  <c r="BF26" i="1"/>
  <c r="BF27" i="1" s="1"/>
  <c r="BF29" i="1"/>
  <c r="BF30" i="1" s="1"/>
  <c r="AP23" i="1"/>
  <c r="AR18" i="1"/>
  <c r="AS18" i="1" s="1"/>
  <c r="AP22" i="1"/>
  <c r="AS22" i="1" s="1"/>
  <c r="AP20" i="1"/>
  <c r="AS20" i="1" s="1"/>
  <c r="BF20" i="1"/>
  <c r="BF22" i="1"/>
  <c r="BB18" i="1"/>
  <c r="BC18" i="1" s="1"/>
  <c r="AZ23" i="1"/>
  <c r="AZ20" i="1"/>
  <c r="BC20" i="1" s="1"/>
  <c r="AZ22" i="1"/>
  <c r="BC22" i="1" s="1"/>
  <c r="Q23" i="1"/>
  <c r="Q22" i="1"/>
  <c r="T22" i="1" s="1"/>
  <c r="S18" i="1"/>
  <c r="T18" i="1" s="1"/>
  <c r="Q20" i="1"/>
  <c r="T20" i="1" s="1"/>
  <c r="BE18" i="1"/>
  <c r="BG16" i="1"/>
  <c r="BH16" i="1" s="1"/>
  <c r="AW18" i="1"/>
  <c r="AX18" i="1" s="1"/>
  <c r="AU23" i="1"/>
  <c r="AU20" i="1"/>
  <c r="AX20" i="1" s="1"/>
  <c r="AU22" i="1"/>
  <c r="AX22" i="1" s="1"/>
  <c r="AC18" i="1"/>
  <c r="AD18" i="1" s="1"/>
  <c r="AA23" i="1"/>
  <c r="AA22" i="1"/>
  <c r="AD22" i="1" s="1"/>
  <c r="AA20" i="1"/>
  <c r="AD20" i="1" s="1"/>
  <c r="AH18" i="1"/>
  <c r="AI18" i="1" s="1"/>
  <c r="AF20" i="1"/>
  <c r="AI20" i="1" s="1"/>
  <c r="AF23" i="1"/>
  <c r="AF22" i="1"/>
  <c r="AI22" i="1" s="1"/>
  <c r="AA26" i="1" l="1"/>
  <c r="AC23" i="1"/>
  <c r="AD23" i="1" s="1"/>
  <c r="AP26" i="1"/>
  <c r="AR23" i="1"/>
  <c r="AS23" i="1" s="1"/>
  <c r="AZ26" i="1"/>
  <c r="BB23" i="1"/>
  <c r="BC23" i="1" s="1"/>
  <c r="G26" i="1"/>
  <c r="I23" i="1"/>
  <c r="J23" i="1" s="1"/>
  <c r="AU26" i="1"/>
  <c r="AW23" i="1"/>
  <c r="AX23" i="1" s="1"/>
  <c r="AF26" i="1"/>
  <c r="AH23" i="1"/>
  <c r="AI23" i="1" s="1"/>
  <c r="BE23" i="1"/>
  <c r="BG18" i="1"/>
  <c r="BH18" i="1" s="1"/>
  <c r="BE22" i="1"/>
  <c r="BH22" i="1" s="1"/>
  <c r="BE20" i="1"/>
  <c r="BH20" i="1" s="1"/>
  <c r="Q26" i="1"/>
  <c r="S23" i="1"/>
  <c r="T23" i="1" s="1"/>
  <c r="AK26" i="1"/>
  <c r="AM23" i="1"/>
  <c r="AN23" i="1" s="1"/>
  <c r="B26" i="1"/>
  <c r="D23" i="1"/>
  <c r="E23" i="1" s="1"/>
  <c r="L26" i="1"/>
  <c r="N23" i="1"/>
  <c r="O23" i="1" s="1"/>
  <c r="V26" i="1"/>
  <c r="X23" i="1"/>
  <c r="Y23" i="1" s="1"/>
  <c r="L29" i="1" l="1"/>
  <c r="L27" i="1"/>
  <c r="O27" i="1" s="1"/>
  <c r="N26" i="1"/>
  <c r="O26" i="1" s="1"/>
  <c r="AK29" i="1"/>
  <c r="AK27" i="1"/>
  <c r="AN27" i="1" s="1"/>
  <c r="AM26" i="1"/>
  <c r="AN26" i="1" s="1"/>
  <c r="AF29" i="1"/>
  <c r="AH26" i="1"/>
  <c r="AI26" i="1" s="1"/>
  <c r="AF27" i="1"/>
  <c r="AI27" i="1" s="1"/>
  <c r="AP29" i="1"/>
  <c r="AP27" i="1"/>
  <c r="AS27" i="1" s="1"/>
  <c r="AR26" i="1"/>
  <c r="AS26" i="1" s="1"/>
  <c r="G29" i="1"/>
  <c r="G27" i="1"/>
  <c r="J27" i="1" s="1"/>
  <c r="I26" i="1"/>
  <c r="J26" i="1" s="1"/>
  <c r="V29" i="1"/>
  <c r="V27" i="1"/>
  <c r="Y27" i="1" s="1"/>
  <c r="X26" i="1"/>
  <c r="Y26" i="1" s="1"/>
  <c r="B29" i="1"/>
  <c r="B27" i="1"/>
  <c r="E27" i="1" s="1"/>
  <c r="D26" i="1"/>
  <c r="E26" i="1" s="1"/>
  <c r="Q29" i="1"/>
  <c r="Q27" i="1"/>
  <c r="T27" i="1" s="1"/>
  <c r="S26" i="1"/>
  <c r="T26" i="1" s="1"/>
  <c r="BE29" i="1"/>
  <c r="BE26" i="1"/>
  <c r="BG23" i="1"/>
  <c r="BH23" i="1" s="1"/>
  <c r="AU29" i="1"/>
  <c r="AU27" i="1"/>
  <c r="AX27" i="1" s="1"/>
  <c r="AW26" i="1"/>
  <c r="AX26" i="1" s="1"/>
  <c r="AZ29" i="1"/>
  <c r="AZ27" i="1"/>
  <c r="BC27" i="1" s="1"/>
  <c r="BB26" i="1"/>
  <c r="BC26" i="1" s="1"/>
  <c r="AA29" i="1"/>
  <c r="AA27" i="1"/>
  <c r="AD27" i="1" s="1"/>
  <c r="AC26" i="1"/>
  <c r="AD26" i="1" s="1"/>
  <c r="AZ73" i="1" l="1"/>
  <c r="BB29" i="1"/>
  <c r="BC29" i="1" s="1"/>
  <c r="AZ30" i="1"/>
  <c r="BC30" i="1" s="1"/>
  <c r="B73" i="1"/>
  <c r="B30" i="1"/>
  <c r="E30" i="1" s="1"/>
  <c r="D29" i="1"/>
  <c r="E29" i="1" s="1"/>
  <c r="AA73" i="1"/>
  <c r="AA30" i="1"/>
  <c r="AD30" i="1" s="1"/>
  <c r="AC29" i="1"/>
  <c r="AD29" i="1" s="1"/>
  <c r="BE27" i="1"/>
  <c r="BH27" i="1" s="1"/>
  <c r="BG26" i="1"/>
  <c r="BH26" i="1" s="1"/>
  <c r="AP73" i="1"/>
  <c r="AP30" i="1"/>
  <c r="AS30" i="1" s="1"/>
  <c r="AR29" i="1"/>
  <c r="AS29" i="1" s="1"/>
  <c r="BG29" i="1"/>
  <c r="BH29" i="1" s="1"/>
  <c r="BE30" i="1"/>
  <c r="BH30" i="1" s="1"/>
  <c r="G73" i="1"/>
  <c r="G30" i="1"/>
  <c r="J30" i="1" s="1"/>
  <c r="I29" i="1"/>
  <c r="J29" i="1" s="1"/>
  <c r="L73" i="1"/>
  <c r="N29" i="1"/>
  <c r="O29" i="1" s="1"/>
  <c r="L30" i="1"/>
  <c r="O30" i="1" s="1"/>
  <c r="AU73" i="1"/>
  <c r="AU30" i="1"/>
  <c r="AX30" i="1" s="1"/>
  <c r="AW29" i="1"/>
  <c r="AX29" i="1" s="1"/>
  <c r="V73" i="1"/>
  <c r="V30" i="1"/>
  <c r="Y30" i="1" s="1"/>
  <c r="X29" i="1"/>
  <c r="Y29" i="1" s="1"/>
  <c r="AK73" i="1"/>
  <c r="AM29" i="1"/>
  <c r="AN29" i="1" s="1"/>
  <c r="AK30" i="1"/>
  <c r="AN30" i="1" s="1"/>
  <c r="AF73" i="1"/>
  <c r="AH29" i="1"/>
  <c r="AI29" i="1" s="1"/>
  <c r="AF30" i="1"/>
  <c r="AI30" i="1" s="1"/>
  <c r="Q73" i="1"/>
  <c r="S29" i="1"/>
  <c r="T29" i="1" s="1"/>
  <c r="Q30" i="1"/>
  <c r="T30" i="1" s="1"/>
</calcChain>
</file>

<file path=xl/sharedStrings.xml><?xml version="1.0" encoding="utf-8"?>
<sst xmlns="http://schemas.openxmlformats.org/spreadsheetml/2006/main" count="164" uniqueCount="80">
  <si>
    <t>REGION VIII</t>
  </si>
  <si>
    <t>(In Thousand)</t>
  </si>
  <si>
    <t>BILECO</t>
  </si>
  <si>
    <t>ESAMELCO</t>
  </si>
  <si>
    <t>DORELCO</t>
  </si>
  <si>
    <t>LEYECO II</t>
  </si>
  <si>
    <t>LEYECO III</t>
  </si>
  <si>
    <t>LEYECO IV</t>
  </si>
  <si>
    <t>LEYECO V</t>
  </si>
  <si>
    <t>NORSAMELCO</t>
  </si>
  <si>
    <t>SAMELCO I</t>
  </si>
  <si>
    <t>SAMELCO II</t>
  </si>
  <si>
    <t>SOLECO</t>
  </si>
  <si>
    <t>T O T A L</t>
  </si>
  <si>
    <t>Inc. / (Dec.)</t>
  </si>
  <si>
    <t>Amount</t>
  </si>
  <si>
    <t>Percent</t>
  </si>
  <si>
    <t xml:space="preserve"> Amount</t>
  </si>
  <si>
    <t>STATEMENT OF OPERATIONS</t>
  </si>
  <si>
    <t xml:space="preserve">  Total Bills</t>
  </si>
  <si>
    <t xml:space="preserve">  Less:  RFSC</t>
  </si>
  <si>
    <t xml:space="preserve">              Universal Charge/FIT-All</t>
  </si>
  <si>
    <t xml:space="preserve">              Value Added Tax</t>
  </si>
  <si>
    <t xml:space="preserve">             Other Taxes</t>
  </si>
  <si>
    <t xml:space="preserve">             Others</t>
  </si>
  <si>
    <t xml:space="preserve">  Net Operating Revenue</t>
  </si>
  <si>
    <t xml:space="preserve">  Add:  Other Revenue</t>
  </si>
  <si>
    <t xml:space="preserve">  Total </t>
  </si>
  <si>
    <t xml:space="preserve">  Power Cost</t>
  </si>
  <si>
    <t xml:space="preserve">  %</t>
  </si>
  <si>
    <t xml:space="preserve"> </t>
  </si>
  <si>
    <t xml:space="preserve">  Non-Power Cost</t>
  </si>
  <si>
    <t xml:space="preserve">  Operating Margin (Loss)</t>
  </si>
  <si>
    <t xml:space="preserve">  Depreciation Expenses</t>
  </si>
  <si>
    <t xml:space="preserve">  Interest Expenses</t>
  </si>
  <si>
    <t xml:space="preserve">  Net Operating Margin</t>
  </si>
  <si>
    <t xml:space="preserve">  Other Expenses</t>
  </si>
  <si>
    <t xml:space="preserve">  Net Margin (Loss)</t>
  </si>
  <si>
    <t>FINANCIAL DATA</t>
  </si>
  <si>
    <t xml:space="preserve">  Cash- General Fund</t>
  </si>
  <si>
    <t xml:space="preserve">  Sinking Fund Loan Fund</t>
  </si>
  <si>
    <t xml:space="preserve">  Sinking Fund-RF/MCC/RFSC</t>
  </si>
  <si>
    <t xml:space="preserve">  A/R - Energy Sales</t>
  </si>
  <si>
    <t xml:space="preserve">    Amount</t>
  </si>
  <si>
    <t xml:space="preserve">    No. of Month's Sales</t>
  </si>
  <si>
    <t xml:space="preserve">  A/P - Power</t>
  </si>
  <si>
    <t xml:space="preserve">    No. of Month's Purchases</t>
  </si>
  <si>
    <t xml:space="preserve">  Ave. Monthly Power Payments</t>
  </si>
  <si>
    <t xml:space="preserve">  Advances to Officers &amp; Empl.</t>
  </si>
  <si>
    <t xml:space="preserve">  Remittance to PSALM</t>
  </si>
  <si>
    <t xml:space="preserve">  Reinvestment Fund/RFSC</t>
  </si>
  <si>
    <t xml:space="preserve">  NEA Loan </t>
  </si>
  <si>
    <t xml:space="preserve">       Amount Due</t>
  </si>
  <si>
    <t xml:space="preserve">       Payment</t>
  </si>
  <si>
    <t xml:space="preserve">       No. of Quarters (Advance)/Arrears</t>
  </si>
  <si>
    <t xml:space="preserve">       Loan Amort. (Advance)/Arrears</t>
  </si>
  <si>
    <t xml:space="preserve">  Outstanding Loan</t>
  </si>
  <si>
    <t>STATISTICAL DATA</t>
  </si>
  <si>
    <t xml:space="preserve">  MWH Generated/Purchased</t>
  </si>
  <si>
    <t xml:space="preserve">  MWH Sales</t>
  </si>
  <si>
    <t xml:space="preserve">  MWH Coop Consumption</t>
  </si>
  <si>
    <t xml:space="preserve">  Systems Loss (%)</t>
  </si>
  <si>
    <t xml:space="preserve">  Average Systems Rate (P)</t>
  </si>
  <si>
    <t xml:space="preserve">  Average Power Cost (P)</t>
  </si>
  <si>
    <t xml:space="preserve">  Average Collection Period</t>
  </si>
  <si>
    <t xml:space="preserve"> Average Collection Efficiency (%)</t>
  </si>
  <si>
    <t xml:space="preserve">  Number of Consumers</t>
  </si>
  <si>
    <t xml:space="preserve">  Number of Employees</t>
  </si>
  <si>
    <t xml:space="preserve">  No. of Consumers per Employee</t>
  </si>
  <si>
    <t xml:space="preserve">  Non-Power Cost/Consumer</t>
  </si>
  <si>
    <t xml:space="preserve">  Peak Load</t>
  </si>
  <si>
    <t xml:space="preserve">  2023 Perf. Assessment Rating/Class</t>
  </si>
  <si>
    <t>AAA - Large</t>
  </si>
  <si>
    <t>A - Mega Large</t>
  </si>
  <si>
    <t>AAA - Mega Large</t>
  </si>
  <si>
    <t>AAA - Extra Large</t>
  </si>
  <si>
    <t>KPS</t>
  </si>
  <si>
    <t>checking (KPS vs FP) - should be zero</t>
  </si>
  <si>
    <t>Pls Don't Delete</t>
  </si>
  <si>
    <t>General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</si>
</sst>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_)"/>
    <numFmt numFmtId="165" formatCode="0_)"/>
    <numFmt numFmtId="166" formatCode="_(* #,##0_);_(* \(#,##0\);_(* &quot;-&quot;??_);_(@_)"/>
  </numFmts>
  <fonts count="8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i/>
      <sz val="12"/>
      <color rgb="FFFF0000"/>
      <name val="Arial"/>
      <family val="2"/>
    </font>
    <font>
      <b/>
      <u/>
      <sz val="12"/>
      <name val="Arial"/>
      <family val="2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Fill="1"/>
    <xf numFmtId="0" fontId="1" fillId="0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165" fontId="2" fillId="0" borderId="0" xfId="0" applyNumberFormat="1" applyFont="1"/>
    <xf numFmtId="1" fontId="2" fillId="0" borderId="0" xfId="0" applyNumberFormat="1" applyFont="1"/>
    <xf numFmtId="166" fontId="2" fillId="0" borderId="0" xfId="1" applyNumberFormat="1" applyFont="1" applyFill="1"/>
    <xf numFmtId="166" fontId="2" fillId="0" borderId="0" xfId="0" applyNumberFormat="1" applyFont="1"/>
    <xf numFmtId="3" fontId="2" fillId="0" borderId="0" xfId="0" applyNumberFormat="1" applyFont="1" applyAlignment="1">
      <alignment horizontal="left"/>
    </xf>
    <xf numFmtId="166" fontId="2" fillId="0" borderId="0" xfId="1" applyNumberFormat="1" applyFont="1" applyFill="1" applyAlignment="1">
      <alignment horizontal="left"/>
    </xf>
    <xf numFmtId="166" fontId="2" fillId="0" borderId="0" xfId="0" applyNumberFormat="1" applyFont="1" applyAlignment="1">
      <alignment horizontal="left"/>
    </xf>
    <xf numFmtId="43" fontId="2" fillId="0" borderId="0" xfId="0" applyNumberFormat="1" applyFont="1"/>
    <xf numFmtId="43" fontId="2" fillId="0" borderId="0" xfId="1" applyFont="1" applyFill="1"/>
    <xf numFmtId="166" fontId="2" fillId="0" borderId="0" xfId="1" applyNumberFormat="1" applyFont="1"/>
    <xf numFmtId="166" fontId="2" fillId="0" borderId="0" xfId="1" applyNumberFormat="1" applyFont="1" applyAlignment="1">
      <alignment horizontal="left"/>
    </xf>
    <xf numFmtId="43" fontId="2" fillId="0" borderId="0" xfId="1" applyNumberFormat="1" applyFont="1" applyFill="1"/>
    <xf numFmtId="166" fontId="2" fillId="0" borderId="0" xfId="1" applyNumberFormat="1" applyFont="1" applyFill="1" applyAlignment="1">
      <alignment horizontal="right"/>
    </xf>
    <xf numFmtId="43" fontId="2" fillId="0" borderId="0" xfId="0" applyNumberFormat="1" applyFont="1" applyAlignment="1">
      <alignment horizontal="left"/>
    </xf>
    <xf numFmtId="43" fontId="2" fillId="0" borderId="0" xfId="1" applyFont="1" applyFill="1" applyAlignment="1">
      <alignment vertical="center"/>
    </xf>
    <xf numFmtId="43" fontId="2" fillId="0" borderId="0" xfId="1" applyFont="1" applyFill="1" applyAlignment="1">
      <alignment horizontal="right"/>
    </xf>
    <xf numFmtId="43" fontId="2" fillId="0" borderId="0" xfId="1" applyFont="1" applyFill="1" applyAlignment="1">
      <alignment horizontal="center"/>
    </xf>
    <xf numFmtId="39" fontId="2" fillId="0" borderId="0" xfId="0" applyNumberFormat="1" applyFont="1"/>
    <xf numFmtId="39" fontId="2" fillId="0" borderId="0" xfId="0" applyNumberFormat="1" applyFont="1" applyFill="1"/>
    <xf numFmtId="43" fontId="5" fillId="0" borderId="0" xfId="1" applyFont="1"/>
    <xf numFmtId="43" fontId="5" fillId="0" borderId="0" xfId="1" applyFont="1" applyFill="1"/>
    <xf numFmtId="0" fontId="6" fillId="0" borderId="0" xfId="0" applyFont="1"/>
    <xf numFmtId="2" fontId="2" fillId="0" borderId="0" xfId="0" applyNumberFormat="1" applyFont="1"/>
    <xf numFmtId="164" fontId="2" fillId="0" borderId="0" xfId="0" applyNumberFormat="1" applyFont="1"/>
    <xf numFmtId="43" fontId="7" fillId="0" borderId="0" xfId="1" applyFont="1"/>
    <xf numFmtId="165" fontId="2" fillId="0" borderId="0" xfId="0" applyNumberFormat="1" applyFont="1" applyFill="1"/>
    <xf numFmtId="164" fontId="2" fillId="0" borderId="0" xfId="0" applyNumberFormat="1" applyFont="1" applyAlignment="1">
      <alignment horizontal="left"/>
    </xf>
    <xf numFmtId="0" fontId="2" fillId="0" borderId="0" xfId="0" applyFont="1" applyFill="1" applyAlignment="1">
      <alignment horizontal="left"/>
    </xf>
    <xf numFmtId="165" fontId="2" fillId="0" borderId="0" xfId="0" applyNumberFormat="1" applyFont="1" applyAlignment="1">
      <alignment horizontal="left"/>
    </xf>
    <xf numFmtId="164" fontId="2" fillId="0" borderId="0" xfId="0" applyNumberFormat="1" applyFont="1" applyFill="1" applyAlignment="1">
      <alignment horizontal="left"/>
    </xf>
    <xf numFmtId="164" fontId="2" fillId="0" borderId="0" xfId="0" applyNumberFormat="1" applyFont="1" applyFill="1"/>
    <xf numFmtId="165" fontId="2" fillId="0" borderId="0" xfId="0" applyNumberFormat="1" applyFont="1" applyFill="1" applyAlignment="1">
      <alignment horizontal="center"/>
    </xf>
    <xf numFmtId="165" fontId="2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Copy%20of%20Consolidated%20Financial%20Profile%20as%20of%20September%2030,%202024%20final%2001.22.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8\NORSAMELCO_SEPT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8\SAMELCO%20I_SEPT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8\SAMELCO%20II_SEPT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8\SOLECO_SEPT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eport%20from%20Other%20Department\2024\3rd%20Qtr_Financial%20Profile%20as%20of%20September%2030,%202024_for%20MCSO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eport%20from%20Other%20Department\2023\3rd%20Qtr_EC%20Loans%20to%20NEA%20092023_from%20Treasury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afileserver\ECFMSS\00_Quarterly%20Reports\Financial%20Profile\2023\Consolidated%20Financial%20Profile%20as%20of%20September%2030,%20202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EC%20KPS\2024\Consolidated%20KPS_%20Sept%202024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SEPTEMBER%20with%20adjustment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01\abi\Balance%20Sheet\2009%20Balance%20Sheet\D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8\BILECO_SEPT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MARC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3\Consolidated%20Financial%20Profile%20as%20of%20September%2030,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8\ESAMELCO_SEP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8\DORELCO_SEP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8\LEYECO%20II_SEP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8\LEYECO%20III_SEP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8\LEYECO%20IV_SEPT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8\LEYECO%20V_SEP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. of consumers per emp."/>
      <sheetName val="FINANCIAL RATIOS"/>
      <sheetName val="npc per cons"/>
      <sheetName val="Debt Service Ratio audited"/>
      <sheetName val="net profit margin"/>
      <sheetName val="DON'T DELETE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TOTAL VISAYAS"/>
      <sheetName val="REG6"/>
      <sheetName val="REG7"/>
      <sheetName val="REG8"/>
      <sheetName val="REG9"/>
      <sheetName val="ARMM"/>
      <sheetName val="REG10"/>
      <sheetName val="CARAGA"/>
      <sheetName val="TOTAL MINDANAO"/>
      <sheetName val="REG11"/>
      <sheetName val="REG12"/>
      <sheetName val="SUMMARY"/>
      <sheetName val="b4 and after rfsc profitability"/>
      <sheetName val="ec profitability after"/>
      <sheetName val="LVM Summary"/>
      <sheetName val="Source PIVOT"/>
      <sheetName val="lookup"/>
      <sheetName val="executive summ "/>
      <sheetName val="RESULTS OF OPERATIONS front)"/>
      <sheetName val="ECs PROFITABILITY ok"/>
      <sheetName val="ECs PROFITABILITY comparative"/>
      <sheetName val="ReSULTS OF OPER PER REG(FINAL)"/>
      <sheetName val="TOP LOSERS"/>
      <sheetName val="TOP GAINERS"/>
      <sheetName val="TOP GROSSER "/>
      <sheetName val="TOP NO. OF CONSUMERS"/>
      <sheetName val="main (2)"/>
      <sheetName val="PROFITABILITY RATIO"/>
      <sheetName val="NON POWER COST aftr RF NO CDA"/>
      <sheetName val="analysis"/>
      <sheetName val="NON POWER COST COMP aftr RF ALL"/>
      <sheetName val="NON POWER COST COMP aftr RF (2)"/>
      <sheetName val="NON POWER COST COMP net uc&amp;rf"/>
      <sheetName val="NON POWER COST gross uc&amp;rf"/>
      <sheetName val="porposed guarantee fund"/>
      <sheetName val="porposed guarantee fund (2)"/>
      <sheetName val="ECs Profitability w MCC (2)"/>
      <sheetName val="ECs Profitability w MCC"/>
    </sheetNames>
    <sheetDataSet>
      <sheetData sheetId="0"/>
      <sheetData sheetId="1"/>
      <sheetData sheetId="2"/>
      <sheetData sheetId="3"/>
      <sheetData sheetId="4"/>
      <sheetData sheetId="5">
        <row r="1">
          <cell r="B1">
            <v>9</v>
          </cell>
        </row>
        <row r="5">
          <cell r="B5" t="str">
            <v>September</v>
          </cell>
        </row>
      </sheetData>
      <sheetData sheetId="6">
        <row r="2">
          <cell r="A2" t="str">
            <v>Financial Profile as of September 30, 2024</v>
          </cell>
        </row>
        <row r="3">
          <cell r="A3" t="str">
            <v>With Comparative Figures as of September 30, 2023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ABRECO"/>
    </sheetNames>
    <sheetDataSet>
      <sheetData sheetId="0">
        <row r="5">
          <cell r="U5">
            <v>1394242.4594399999</v>
          </cell>
        </row>
        <row r="6">
          <cell r="U6">
            <v>41185.225019999998</v>
          </cell>
        </row>
        <row r="7">
          <cell r="U7">
            <v>30782.268689999997</v>
          </cell>
        </row>
        <row r="10">
          <cell r="U10">
            <v>27191.906799999997</v>
          </cell>
        </row>
        <row r="11">
          <cell r="U11">
            <v>5334.4710000000005</v>
          </cell>
        </row>
        <row r="12">
          <cell r="U12">
            <v>0</v>
          </cell>
        </row>
        <row r="14">
          <cell r="U14">
            <v>39294.468849999997</v>
          </cell>
        </row>
        <row r="16">
          <cell r="U16">
            <v>1067504.9999499999</v>
          </cell>
        </row>
        <row r="18">
          <cell r="U18">
            <v>152151.13345000002</v>
          </cell>
        </row>
        <row r="21">
          <cell r="U21">
            <v>37586.479999999996</v>
          </cell>
        </row>
        <row r="22">
          <cell r="U22">
            <v>33118.495300000002</v>
          </cell>
        </row>
        <row r="25">
          <cell r="U25">
            <v>3671.4528600000003</v>
          </cell>
        </row>
        <row r="31">
          <cell r="U31">
            <v>83876.350000000006</v>
          </cell>
        </row>
        <row r="32">
          <cell r="U32">
            <v>0</v>
          </cell>
        </row>
        <row r="33">
          <cell r="U33">
            <v>18376.04</v>
          </cell>
        </row>
        <row r="35">
          <cell r="U35">
            <v>221878.31</v>
          </cell>
        </row>
        <row r="38">
          <cell r="U38">
            <v>73594.31</v>
          </cell>
        </row>
        <row r="40">
          <cell r="U40">
            <v>121078.22678333335</v>
          </cell>
        </row>
        <row r="41">
          <cell r="U41">
            <v>7963.0929400000005</v>
          </cell>
        </row>
        <row r="42">
          <cell r="U42">
            <v>29499.063620000001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AMELCO 1"/>
    </sheetNames>
    <sheetDataSet>
      <sheetData sheetId="0">
        <row r="5">
          <cell r="U5">
            <v>959596.39934</v>
          </cell>
        </row>
        <row r="6">
          <cell r="U6">
            <v>32488.830580000002</v>
          </cell>
        </row>
        <row r="7">
          <cell r="U7">
            <v>25567.311200000004</v>
          </cell>
        </row>
        <row r="10">
          <cell r="U10">
            <v>94390.061849999998</v>
          </cell>
        </row>
        <row r="11">
          <cell r="U11">
            <v>1208.2782400000001</v>
          </cell>
        </row>
        <row r="12">
          <cell r="U12">
            <v>493.81151999999992</v>
          </cell>
        </row>
        <row r="14">
          <cell r="U14">
            <v>23569.640150000003</v>
          </cell>
        </row>
        <row r="16">
          <cell r="U16">
            <v>683780.11144999997</v>
          </cell>
        </row>
        <row r="18">
          <cell r="U18">
            <v>113182.36305</v>
          </cell>
        </row>
        <row r="21">
          <cell r="U21">
            <v>3657.0339399999998</v>
          </cell>
        </row>
        <row r="22">
          <cell r="U22">
            <v>7531.8881500000007</v>
          </cell>
        </row>
        <row r="25">
          <cell r="U25">
            <v>0</v>
          </cell>
        </row>
        <row r="31">
          <cell r="U31">
            <v>103794.28</v>
          </cell>
        </row>
        <row r="32">
          <cell r="U32">
            <v>10819.46</v>
          </cell>
        </row>
        <row r="33">
          <cell r="U33">
            <v>112944.56</v>
          </cell>
        </row>
        <row r="35">
          <cell r="U35">
            <v>139859.88</v>
          </cell>
        </row>
        <row r="38">
          <cell r="U38">
            <v>89674.22</v>
          </cell>
        </row>
        <row r="40">
          <cell r="U40">
            <v>77715.732130000004</v>
          </cell>
        </row>
        <row r="41">
          <cell r="U41">
            <v>2549.1026699999998</v>
          </cell>
        </row>
        <row r="42">
          <cell r="U42">
            <v>25256.775910000004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AMELCO 2"/>
    </sheetNames>
    <sheetDataSet>
      <sheetData sheetId="0">
        <row r="5">
          <cell r="U5">
            <v>1053382.0237400001</v>
          </cell>
        </row>
        <row r="6">
          <cell r="U6">
            <v>48182.015070000001</v>
          </cell>
        </row>
        <row r="7">
          <cell r="U7">
            <v>26720.893329999999</v>
          </cell>
        </row>
        <row r="10">
          <cell r="U10">
            <v>94393.23014</v>
          </cell>
        </row>
        <row r="11">
          <cell r="U11">
            <v>707.78957000000003</v>
          </cell>
        </row>
        <row r="12">
          <cell r="U12">
            <v>0</v>
          </cell>
        </row>
        <row r="14">
          <cell r="U14">
            <v>21709.12156</v>
          </cell>
        </row>
        <row r="16">
          <cell r="U16">
            <v>720301.25613999995</v>
          </cell>
        </row>
        <row r="18">
          <cell r="U18">
            <v>179995.48178999999</v>
          </cell>
        </row>
        <row r="21">
          <cell r="U21">
            <v>30158.194930000005</v>
          </cell>
        </row>
        <row r="22">
          <cell r="U22">
            <v>0</v>
          </cell>
        </row>
        <row r="25">
          <cell r="U25">
            <v>3875.7471700000001</v>
          </cell>
        </row>
        <row r="31">
          <cell r="U31">
            <v>117632.95</v>
          </cell>
        </row>
        <row r="32">
          <cell r="U32">
            <v>13122.79</v>
          </cell>
        </row>
        <row r="33">
          <cell r="U33">
            <v>4339.18</v>
          </cell>
        </row>
        <row r="35">
          <cell r="U35">
            <v>155077.54</v>
          </cell>
        </row>
        <row r="38">
          <cell r="U38">
            <v>84290.79</v>
          </cell>
        </row>
        <row r="40">
          <cell r="U40">
            <v>80338.064427777776</v>
          </cell>
        </row>
        <row r="41">
          <cell r="U41">
            <v>41.748949999999994</v>
          </cell>
        </row>
        <row r="42">
          <cell r="U42">
            <v>24963.696100000001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OLECO"/>
    </sheetNames>
    <sheetDataSet>
      <sheetData sheetId="0">
        <row r="5">
          <cell r="U5">
            <v>1176595.6013100001</v>
          </cell>
        </row>
        <row r="6">
          <cell r="U6">
            <v>42169.028869999995</v>
          </cell>
        </row>
        <row r="7">
          <cell r="U7">
            <v>33652.622470000002</v>
          </cell>
        </row>
        <row r="10">
          <cell r="U10">
            <v>0</v>
          </cell>
        </row>
        <row r="11">
          <cell r="U11">
            <v>1054.0661499999999</v>
          </cell>
        </row>
        <row r="12">
          <cell r="U12">
            <v>0</v>
          </cell>
        </row>
        <row r="14">
          <cell r="U14">
            <v>57153.764230000008</v>
          </cell>
        </row>
        <row r="16">
          <cell r="U16">
            <v>933334.60367999994</v>
          </cell>
        </row>
        <row r="18">
          <cell r="U18">
            <v>142773.30189</v>
          </cell>
        </row>
        <row r="21">
          <cell r="U21">
            <v>26771.04797</v>
          </cell>
        </row>
        <row r="22">
          <cell r="U22">
            <v>3393.3233799999998</v>
          </cell>
        </row>
        <row r="25">
          <cell r="U25">
            <v>39.186890000000005</v>
          </cell>
        </row>
        <row r="31">
          <cell r="U31">
            <v>346138.2</v>
          </cell>
        </row>
        <row r="32">
          <cell r="U32">
            <v>41445.11</v>
          </cell>
        </row>
        <row r="33">
          <cell r="U33">
            <v>7060.95</v>
          </cell>
        </row>
        <row r="35">
          <cell r="U35">
            <v>154811.43</v>
          </cell>
        </row>
        <row r="38">
          <cell r="U38">
            <v>118311.5</v>
          </cell>
        </row>
        <row r="40">
          <cell r="U40">
            <v>99861.284122222234</v>
          </cell>
        </row>
        <row r="41">
          <cell r="U41">
            <v>506.88774999999998</v>
          </cell>
        </row>
        <row r="42">
          <cell r="U42">
            <v>31834.475409999999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A-BIT(mcso)"/>
      <sheetName val="SUMMARY-NEA"/>
      <sheetName val="OUTSTANDING"/>
      <sheetName val="ARREARS"/>
      <sheetName val="CURRENT"/>
      <sheetName val="ADVANCE"/>
      <sheetName val="NO ACCT"/>
      <sheetName val="financial profile(mcso)"/>
      <sheetName val="EQA con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1">
          <cell r="X11">
            <v>470026.34643999999</v>
          </cell>
        </row>
        <row r="106">
          <cell r="X106">
            <v>87060.486310000008</v>
          </cell>
          <cell r="Y106">
            <v>190365.81167000005</v>
          </cell>
          <cell r="Z106">
            <v>205930.76062999998</v>
          </cell>
          <cell r="AA106">
            <v>41431.950240000006</v>
          </cell>
          <cell r="AB106">
            <v>117086.29115</v>
          </cell>
          <cell r="AC106">
            <v>72753.897580000004</v>
          </cell>
          <cell r="AD106">
            <v>222055.41525999998</v>
          </cell>
          <cell r="AE106">
            <v>297142.58286000008</v>
          </cell>
          <cell r="AF106">
            <v>141327.36676</v>
          </cell>
          <cell r="AG106">
            <v>65648.512749999994</v>
          </cell>
          <cell r="AH106">
            <v>80878.120360000015</v>
          </cell>
        </row>
        <row r="107">
          <cell r="X107">
            <v>88867.355144800007</v>
          </cell>
          <cell r="Y107">
            <v>196244.72832000002</v>
          </cell>
          <cell r="Z107">
            <v>209427.93818000003</v>
          </cell>
          <cell r="AA107">
            <v>41431.950240000006</v>
          </cell>
          <cell r="AB107">
            <v>118807.18415</v>
          </cell>
          <cell r="AC107">
            <v>76839.881549999991</v>
          </cell>
          <cell r="AD107">
            <v>237629.13439999998</v>
          </cell>
          <cell r="AE107">
            <v>304294.82057000004</v>
          </cell>
          <cell r="AF107">
            <v>147708.15689999997</v>
          </cell>
          <cell r="AG107">
            <v>67640.375750000007</v>
          </cell>
          <cell r="AH107">
            <v>90621.351080000008</v>
          </cell>
        </row>
        <row r="108">
          <cell r="X108">
            <v>-7.7316070449595395</v>
          </cell>
          <cell r="Y108">
            <v>-2.0559944331036832</v>
          </cell>
          <cell r="Z108">
            <v>-0.57767511364194701</v>
          </cell>
          <cell r="AA108">
            <v>0</v>
          </cell>
          <cell r="AB108">
            <v>-0.99999999999999789</v>
          </cell>
          <cell r="AC108">
            <v>-1.9999999853156483</v>
          </cell>
          <cell r="AD108">
            <v>-3.3930107467612332</v>
          </cell>
          <cell r="AE108">
            <v>-1.0889327504366864</v>
          </cell>
          <cell r="AF108">
            <v>-2.5725133729940381</v>
          </cell>
          <cell r="AG108">
            <v>-1.0000005020428182</v>
          </cell>
          <cell r="AH108">
            <v>-2.0976596932920812</v>
          </cell>
        </row>
        <row r="109">
          <cell r="X109">
            <v>-1806.8688347999996</v>
          </cell>
          <cell r="Y109">
            <v>-5878.9166499999701</v>
          </cell>
          <cell r="Z109">
            <v>-3497.1775500000513</v>
          </cell>
          <cell r="AA109">
            <v>0</v>
          </cell>
          <cell r="AB109">
            <v>-1720.8929999999964</v>
          </cell>
          <cell r="AC109">
            <v>-4085.9839699999866</v>
          </cell>
          <cell r="AD109">
            <v>-15573.719140000001</v>
          </cell>
          <cell r="AE109">
            <v>-7152.2377099999576</v>
          </cell>
          <cell r="AF109">
            <v>-6380.7901399999682</v>
          </cell>
          <cell r="AG109">
            <v>-1991.8630000000121</v>
          </cell>
          <cell r="AH109">
            <v>-9743.2307199999923</v>
          </cell>
        </row>
        <row r="110">
          <cell r="X110">
            <v>642.80416519999972</v>
          </cell>
          <cell r="Y110">
            <v>12196.360380000002</v>
          </cell>
          <cell r="Z110">
            <v>68010.067280000003</v>
          </cell>
          <cell r="AA110">
            <v>6.62E-3</v>
          </cell>
          <cell r="AB110">
            <v>20946.631600000001</v>
          </cell>
          <cell r="AC110">
            <v>46479.614560000002</v>
          </cell>
          <cell r="AD110">
            <v>109517.11685000001</v>
          </cell>
          <cell r="AE110">
            <v>128112.50627</v>
          </cell>
          <cell r="AF110">
            <v>26948.308779999999</v>
          </cell>
          <cell r="AG110">
            <v>26622.275000000009</v>
          </cell>
          <cell r="AH110">
            <v>110362.84939</v>
          </cell>
        </row>
        <row r="117">
          <cell r="I117">
            <v>-1.7426544178003822</v>
          </cell>
        </row>
      </sheetData>
      <sheetData sheetId="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profile(mcso)"/>
      <sheetName val="nea-bit"/>
      <sheetName val="Sheet1"/>
      <sheetName val="NEA-BIT (2)"/>
      <sheetName val="EQA conso"/>
    </sheetNames>
    <sheetDataSet>
      <sheetData sheetId="0">
        <row r="16">
          <cell r="I16">
            <v>-0.58526318581675807</v>
          </cell>
        </row>
        <row r="117">
          <cell r="I117">
            <v>-2.0428381953488359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. of consumers per emp."/>
      <sheetName val="FINANCIAL RATIOS"/>
      <sheetName val="npc per cons"/>
      <sheetName val="Debt Service Ratio audited"/>
      <sheetName val="net profit margin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TOTAL VISAYAS"/>
      <sheetName val="REG6"/>
      <sheetName val="REG7"/>
      <sheetName val="REG8"/>
      <sheetName val="REG9"/>
      <sheetName val="ARMM"/>
      <sheetName val="REG10"/>
      <sheetName val="CARAGA"/>
      <sheetName val="TOTAL MINDANAO"/>
      <sheetName val="REG11"/>
      <sheetName val="REG12"/>
      <sheetName val="SUMMARY"/>
      <sheetName val="b4 and after rfsc profitability"/>
      <sheetName val="ec profitability after"/>
      <sheetName val="LVM Summary"/>
      <sheetName val="Source PIVOT"/>
      <sheetName val="lookup"/>
      <sheetName val="executive summ ok"/>
      <sheetName val="RESULTS OF OPERATIONS front)"/>
      <sheetName val="ECs PROFITABILITY ok"/>
      <sheetName val="ECs PROFITABILITY comparative"/>
      <sheetName val="ReSULTS OF OPER PER REG(FINAL)"/>
      <sheetName val="TOP LOSERS"/>
      <sheetName val="TOP GAINERS"/>
      <sheetName val="TOP GROSSER "/>
      <sheetName val="TOP NO. OF CONSUMERS"/>
      <sheetName val="main (2)"/>
      <sheetName val="PROFITABILITY RATIO"/>
      <sheetName val="NON POWER COST aftr RF NO CDA"/>
      <sheetName val="analysis"/>
      <sheetName val="NON POWER COST COMP aftr RF ALL"/>
      <sheetName val="NON POWER COST COMP aftr RF (2)"/>
      <sheetName val="NON POWER COST COMP net uc&amp;rf"/>
      <sheetName val="NON POWER COST gross uc&amp;rf"/>
      <sheetName val="porposed guarantee fund"/>
      <sheetName val="porposed guarantee fund (2)"/>
      <sheetName val="ECs Profitability w MCC (2)"/>
      <sheetName val="ECs Profitability w MCC"/>
    </sheetNames>
    <sheetDataSet>
      <sheetData sheetId="0"/>
      <sheetData sheetId="1"/>
      <sheetData sheetId="2"/>
      <sheetData sheetId="3"/>
      <sheetData sheetId="4"/>
      <sheetData sheetId="5">
        <row r="13">
          <cell r="B13">
            <v>5501716.7716600001</v>
          </cell>
        </row>
      </sheetData>
      <sheetData sheetId="6">
        <row r="13">
          <cell r="B13">
            <v>749967.79910000006</v>
          </cell>
        </row>
      </sheetData>
      <sheetData sheetId="7">
        <row r="13">
          <cell r="B13">
            <v>94910.624909999999</v>
          </cell>
        </row>
      </sheetData>
      <sheetData sheetId="8">
        <row r="13">
          <cell r="B13">
            <v>952814.13822000008</v>
          </cell>
        </row>
      </sheetData>
      <sheetData sheetId="9">
        <row r="13">
          <cell r="B13">
            <v>4176870.5838799998</v>
          </cell>
        </row>
      </sheetData>
      <sheetData sheetId="10">
        <row r="13">
          <cell r="B13">
            <v>385147.66690000001</v>
          </cell>
        </row>
      </sheetData>
      <sheetData sheetId="11">
        <row r="12">
          <cell r="B12">
            <v>4206998.6312999995</v>
          </cell>
        </row>
      </sheetData>
      <sheetData sheetId="12"/>
      <sheetData sheetId="13"/>
      <sheetData sheetId="14">
        <row r="14">
          <cell r="B14">
            <v>3452720.0906500001</v>
          </cell>
        </row>
      </sheetData>
      <sheetData sheetId="15">
        <row r="14">
          <cell r="B14">
            <v>445252.02546999999</v>
          </cell>
        </row>
      </sheetData>
      <sheetData sheetId="16">
        <row r="10">
          <cell r="B10">
            <v>483250.93328</v>
          </cell>
        </row>
        <row r="63">
          <cell r="B63">
            <v>0</v>
          </cell>
          <cell r="G63">
            <v>0</v>
          </cell>
          <cell r="L63">
            <v>0</v>
          </cell>
          <cell r="Q63">
            <v>0</v>
          </cell>
          <cell r="V63">
            <v>0</v>
          </cell>
          <cell r="AA63">
            <v>0</v>
          </cell>
          <cell r="AF63">
            <v>0</v>
          </cell>
          <cell r="AK63">
            <v>0</v>
          </cell>
          <cell r="AP63">
            <v>0</v>
          </cell>
          <cell r="AU63">
            <v>0</v>
          </cell>
          <cell r="AZ63">
            <v>0</v>
          </cell>
        </row>
        <row r="64">
          <cell r="B64">
            <v>97.89</v>
          </cell>
          <cell r="G64">
            <v>100</v>
          </cell>
          <cell r="L64">
            <v>95.91</v>
          </cell>
          <cell r="Q64">
            <v>96.76</v>
          </cell>
          <cell r="V64">
            <v>96.03</v>
          </cell>
          <cell r="AA64">
            <v>98.65</v>
          </cell>
          <cell r="AF64">
            <v>99.82</v>
          </cell>
          <cell r="AK64">
            <v>98.68</v>
          </cell>
          <cell r="AP64">
            <v>100</v>
          </cell>
          <cell r="AU64">
            <v>99.55</v>
          </cell>
          <cell r="AZ64">
            <v>99.96</v>
          </cell>
        </row>
        <row r="69">
          <cell r="AK69">
            <v>27793.897279117078</v>
          </cell>
          <cell r="AP69">
            <v>17913.84</v>
          </cell>
          <cell r="AZ69">
            <v>23387.84</v>
          </cell>
        </row>
      </sheetData>
      <sheetData sheetId="17">
        <row r="14">
          <cell r="B14">
            <v>5451004.4717699997</v>
          </cell>
        </row>
      </sheetData>
      <sheetData sheetId="18">
        <row r="15">
          <cell r="B15">
            <v>411040.25579999998</v>
          </cell>
        </row>
      </sheetData>
      <sheetData sheetId="19">
        <row r="13">
          <cell r="B13">
            <v>2244727.8267899998</v>
          </cell>
        </row>
      </sheetData>
      <sheetData sheetId="20">
        <row r="14">
          <cell r="B14">
            <v>3806909.50538</v>
          </cell>
        </row>
      </sheetData>
      <sheetData sheetId="21"/>
      <sheetData sheetId="22">
        <row r="13">
          <cell r="B13">
            <v>5614880.4094700003</v>
          </cell>
        </row>
      </sheetData>
      <sheetData sheetId="23">
        <row r="13">
          <cell r="B13">
            <v>2484840.4464599998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09_2024"/>
      <sheetName val="KPS-pls don't edit the formula"/>
    </sheetNames>
    <sheetDataSet>
      <sheetData sheetId="0">
        <row r="4">
          <cell r="A4" t="str">
            <v>CENPELCO</v>
          </cell>
        </row>
        <row r="80">
          <cell r="A80" t="str">
            <v>BILECO</v>
          </cell>
          <cell r="N80">
            <v>98.521293352096436</v>
          </cell>
          <cell r="P80">
            <v>40005.2883</v>
          </cell>
          <cell r="S80">
            <v>92759.454270000002</v>
          </cell>
        </row>
        <row r="81">
          <cell r="A81" t="str">
            <v>ESAMELCO</v>
          </cell>
          <cell r="N81">
            <v>100</v>
          </cell>
          <cell r="P81">
            <v>68193.916989999998</v>
          </cell>
          <cell r="S81">
            <v>176530.87536999999</v>
          </cell>
        </row>
        <row r="82">
          <cell r="A82" t="str">
            <v>LEYECO I/DORELCO</v>
          </cell>
          <cell r="N82">
            <v>97.814973807428046</v>
          </cell>
          <cell r="P82">
            <v>22575.410420000004</v>
          </cell>
          <cell r="S82">
            <v>33257.497730000003</v>
          </cell>
        </row>
        <row r="83">
          <cell r="A83" t="str">
            <v>LEYECO II</v>
          </cell>
          <cell r="N83">
            <v>98.166080974137117</v>
          </cell>
          <cell r="P83">
            <v>50658.74495</v>
          </cell>
          <cell r="S83">
            <v>204921.70636000001</v>
          </cell>
        </row>
        <row r="84">
          <cell r="A84" t="str">
            <v xml:space="preserve">LEYECO III </v>
          </cell>
          <cell r="N84">
            <v>97.325714505887532</v>
          </cell>
          <cell r="P84">
            <v>46769.990209999996</v>
          </cell>
          <cell r="S84">
            <v>108386.67331999999</v>
          </cell>
        </row>
        <row r="85">
          <cell r="A85" t="str">
            <v>LEYECO IV</v>
          </cell>
          <cell r="N85">
            <v>98.860580550813808</v>
          </cell>
          <cell r="P85">
            <v>15880.812759999997</v>
          </cell>
          <cell r="S85">
            <v>230337.56127999999</v>
          </cell>
        </row>
        <row r="86">
          <cell r="A86" t="str">
            <v>LEYECO V</v>
          </cell>
          <cell r="N86">
            <v>100</v>
          </cell>
          <cell r="P86">
            <v>128334.1244</v>
          </cell>
          <cell r="S86">
            <v>313891.39237000002</v>
          </cell>
        </row>
        <row r="87">
          <cell r="A87" t="str">
            <v>NORSAMELCO</v>
          </cell>
          <cell r="N87">
            <v>98.724888539866029</v>
          </cell>
          <cell r="P87">
            <v>76195.722709999973</v>
          </cell>
          <cell r="S87">
            <v>83876.352040000012</v>
          </cell>
        </row>
        <row r="88">
          <cell r="A88" t="str">
            <v>SAMELCO I</v>
          </cell>
          <cell r="N88">
            <v>100</v>
          </cell>
          <cell r="P88">
            <v>53355.173840000003</v>
          </cell>
          <cell r="S88">
            <v>103794.27623</v>
          </cell>
        </row>
        <row r="89">
          <cell r="A89" t="str">
            <v>SAMELCO II</v>
          </cell>
          <cell r="N89">
            <v>100</v>
          </cell>
          <cell r="P89">
            <v>18938.547859999995</v>
          </cell>
          <cell r="S89">
            <v>117632.9451</v>
          </cell>
        </row>
        <row r="90">
          <cell r="A90" t="str">
            <v>SOLECO</v>
          </cell>
          <cell r="N90">
            <v>100</v>
          </cell>
          <cell r="P90">
            <v>92731.21090999998</v>
          </cell>
          <cell r="S90">
            <v>346138.20030999999</v>
          </cell>
        </row>
      </sheetData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s PROFITABILITY bos (outlook)"/>
      <sheetName val="Debt Service Ratio revised"/>
      <sheetName val="WORKING CAPITAL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REG6"/>
      <sheetName val="REG7"/>
      <sheetName val="REG8"/>
      <sheetName val="TOTAL VISAYAS"/>
      <sheetName val="REG9"/>
      <sheetName val="ARMM"/>
      <sheetName val="REG10"/>
      <sheetName val="CARAGA"/>
      <sheetName val="REG11"/>
      <sheetName val="REG12"/>
      <sheetName val="TOTAL MINDANAO"/>
      <sheetName val="SUMMARY ok"/>
      <sheetName val="executive summ ok"/>
      <sheetName val="ECs PROFITABILITY ok"/>
      <sheetName val="RESULTS OF OPERATIONS front) ok"/>
      <sheetName val="RESULTS OF OPERATIONS PER REGok"/>
      <sheetName val="TOP GROSSER OK"/>
      <sheetName val="TOP GAINERS OK"/>
      <sheetName val="TOP LOSERS OK"/>
      <sheetName val="TOP NO. OF CONSUMERS OK"/>
      <sheetName val="main"/>
      <sheetName val="main (2)"/>
      <sheetName val="main (3)"/>
      <sheetName val="Sheet1"/>
      <sheetName val="KPI"/>
      <sheetName val="Parameters"/>
    </sheetNames>
    <sheetDataSet>
      <sheetData sheetId="0"/>
      <sheetData sheetId="1" refreshError="1">
        <row r="9">
          <cell r="B9" t="str">
            <v>INEC</v>
          </cell>
          <cell r="D9">
            <v>11960</v>
          </cell>
        </row>
        <row r="10">
          <cell r="B10" t="str">
            <v>ISECO</v>
          </cell>
          <cell r="D10">
            <v>97863.651599999983</v>
          </cell>
        </row>
        <row r="11">
          <cell r="B11" t="str">
            <v>LUELCO</v>
          </cell>
          <cell r="D11">
            <v>62594.862399999984</v>
          </cell>
        </row>
        <row r="12">
          <cell r="B12" t="str">
            <v>CENPELCO</v>
          </cell>
          <cell r="D12">
            <v>137720</v>
          </cell>
        </row>
        <row r="13">
          <cell r="B13" t="str">
            <v>PANELCO I</v>
          </cell>
          <cell r="D13">
            <v>16160.77919999999</v>
          </cell>
        </row>
        <row r="14">
          <cell r="B14" t="str">
            <v>PANELCO III</v>
          </cell>
          <cell r="D14">
            <v>146571.098</v>
          </cell>
        </row>
        <row r="15">
          <cell r="B15" t="str">
            <v>REGION I</v>
          </cell>
        </row>
        <row r="16">
          <cell r="B16" t="str">
            <v>ABRECO</v>
          </cell>
          <cell r="D16">
            <v>-52075.851599999995</v>
          </cell>
        </row>
        <row r="17">
          <cell r="B17" t="str">
            <v>BENECO</v>
          </cell>
          <cell r="D17">
            <v>7712.4835000000894</v>
          </cell>
        </row>
        <row r="18">
          <cell r="B18" t="str">
            <v>MOPRECO</v>
          </cell>
          <cell r="D18">
            <v>5622.4952000000048</v>
          </cell>
        </row>
        <row r="19">
          <cell r="B19" t="str">
            <v>IFELCO</v>
          </cell>
          <cell r="D19">
            <v>4763</v>
          </cell>
        </row>
        <row r="20">
          <cell r="B20" t="str">
            <v>KAELCO</v>
          </cell>
          <cell r="D20">
            <v>23902.310499999992</v>
          </cell>
        </row>
        <row r="21">
          <cell r="B21" t="str">
            <v>CAR</v>
          </cell>
        </row>
        <row r="22">
          <cell r="B22" t="str">
            <v>BATANELCO</v>
          </cell>
          <cell r="D22">
            <v>3423</v>
          </cell>
        </row>
        <row r="23">
          <cell r="B23" t="str">
            <v>CAGELCO I</v>
          </cell>
          <cell r="D23">
            <v>82509</v>
          </cell>
        </row>
        <row r="24">
          <cell r="B24" t="str">
            <v>CAGELCO II</v>
          </cell>
          <cell r="D24">
            <v>33459.601459200028</v>
          </cell>
        </row>
        <row r="25">
          <cell r="B25" t="str">
            <v>ISELCO I</v>
          </cell>
          <cell r="D25">
            <v>251665.51429209998</v>
          </cell>
        </row>
        <row r="26">
          <cell r="B26" t="str">
            <v>ISELCO II</v>
          </cell>
          <cell r="D26">
            <v>65080</v>
          </cell>
        </row>
        <row r="27">
          <cell r="B27" t="str">
            <v>NUVELCO</v>
          </cell>
          <cell r="D27">
            <v>0</v>
          </cell>
        </row>
        <row r="28">
          <cell r="B28" t="str">
            <v>QUIRELCO</v>
          </cell>
          <cell r="D28">
            <v>10771</v>
          </cell>
        </row>
        <row r="29">
          <cell r="B29" t="str">
            <v>REGION II</v>
          </cell>
        </row>
        <row r="30">
          <cell r="B30" t="str">
            <v>AURELCO</v>
          </cell>
          <cell r="D30">
            <v>26509</v>
          </cell>
        </row>
        <row r="31">
          <cell r="B31" t="str">
            <v>PENELCO</v>
          </cell>
          <cell r="D31">
            <v>122966</v>
          </cell>
        </row>
        <row r="32">
          <cell r="B32" t="str">
            <v>NEECO I</v>
          </cell>
          <cell r="D32">
            <v>114800.17079999996</v>
          </cell>
        </row>
        <row r="33">
          <cell r="B33" t="str">
            <v>NEECO II - Area I</v>
          </cell>
          <cell r="D33">
            <v>42601</v>
          </cell>
        </row>
        <row r="34">
          <cell r="B34" t="str">
            <v>NEECO II - Area II</v>
          </cell>
          <cell r="D34">
            <v>62162</v>
          </cell>
        </row>
        <row r="35">
          <cell r="B35" t="str">
            <v>PELCO I</v>
          </cell>
          <cell r="D35">
            <v>151111</v>
          </cell>
        </row>
        <row r="36">
          <cell r="B36" t="str">
            <v>PELCO II</v>
          </cell>
          <cell r="D36">
            <v>111100.16669999994</v>
          </cell>
        </row>
        <row r="37">
          <cell r="B37" t="str">
            <v>PELCO III</v>
          </cell>
          <cell r="D37">
            <v>-27459</v>
          </cell>
        </row>
        <row r="38">
          <cell r="B38" t="str">
            <v>PRESCO</v>
          </cell>
          <cell r="D38">
            <v>13662</v>
          </cell>
        </row>
        <row r="39">
          <cell r="B39" t="str">
            <v>SAJELCO</v>
          </cell>
          <cell r="D39">
            <v>20116.282799999986</v>
          </cell>
        </row>
        <row r="40">
          <cell r="B40" t="str">
            <v>TARELCO I</v>
          </cell>
          <cell r="D40">
            <v>119125</v>
          </cell>
        </row>
        <row r="41">
          <cell r="B41" t="str">
            <v>TARELCO II</v>
          </cell>
          <cell r="D41">
            <v>61077</v>
          </cell>
        </row>
        <row r="42">
          <cell r="B42" t="str">
            <v>ZAMECO I</v>
          </cell>
          <cell r="D42">
            <v>56876</v>
          </cell>
        </row>
        <row r="43">
          <cell r="B43" t="str">
            <v>ZAMECO II</v>
          </cell>
          <cell r="D43">
            <v>35227.535200000042</v>
          </cell>
        </row>
        <row r="44">
          <cell r="B44" t="str">
            <v>REGION III</v>
          </cell>
        </row>
        <row r="45">
          <cell r="B45" t="str">
            <v>BATELEC I</v>
          </cell>
          <cell r="D45">
            <v>233601</v>
          </cell>
        </row>
        <row r="46">
          <cell r="B46" t="str">
            <v>BATELEC II</v>
          </cell>
          <cell r="D46">
            <v>35572</v>
          </cell>
        </row>
        <row r="47">
          <cell r="B47" t="str">
            <v>BISELCO</v>
          </cell>
          <cell r="D47">
            <v>-897</v>
          </cell>
        </row>
        <row r="48">
          <cell r="B48" t="str">
            <v>FLECO</v>
          </cell>
          <cell r="D48">
            <v>34643</v>
          </cell>
        </row>
        <row r="49">
          <cell r="B49" t="str">
            <v>LUBELCO</v>
          </cell>
          <cell r="D49">
            <v>627</v>
          </cell>
        </row>
        <row r="50">
          <cell r="B50" t="str">
            <v>MARELCO</v>
          </cell>
          <cell r="D50">
            <v>4938</v>
          </cell>
        </row>
        <row r="51">
          <cell r="B51" t="str">
            <v>OMECO</v>
          </cell>
          <cell r="D51">
            <v>9649</v>
          </cell>
        </row>
        <row r="52">
          <cell r="B52" t="str">
            <v>ORMECO</v>
          </cell>
          <cell r="D52">
            <v>41334</v>
          </cell>
        </row>
        <row r="53">
          <cell r="B53" t="str">
            <v>PALECO</v>
          </cell>
          <cell r="D53">
            <v>42669</v>
          </cell>
        </row>
        <row r="54">
          <cell r="B54" t="str">
            <v>QUEZELCO I</v>
          </cell>
          <cell r="D54">
            <v>29642.942599999951</v>
          </cell>
        </row>
        <row r="55">
          <cell r="B55" t="str">
            <v xml:space="preserve">QUEZELCO II </v>
          </cell>
          <cell r="D55">
            <v>13390</v>
          </cell>
        </row>
        <row r="56">
          <cell r="B56" t="str">
            <v>TIELCO</v>
          </cell>
          <cell r="D56">
            <v>4315</v>
          </cell>
        </row>
        <row r="57">
          <cell r="B57" t="str">
            <v>ROMELCO</v>
          </cell>
          <cell r="D57">
            <v>7089</v>
          </cell>
        </row>
        <row r="58">
          <cell r="B58" t="str">
            <v>REGION IV</v>
          </cell>
        </row>
        <row r="59">
          <cell r="B59" t="str">
            <v>ALECO</v>
          </cell>
          <cell r="D59">
            <v>0</v>
          </cell>
        </row>
        <row r="60">
          <cell r="B60" t="str">
            <v>CANORECO</v>
          </cell>
          <cell r="D60">
            <v>38582</v>
          </cell>
        </row>
        <row r="61">
          <cell r="B61" t="str">
            <v>CASURECO I</v>
          </cell>
          <cell r="D61">
            <v>371</v>
          </cell>
        </row>
        <row r="62">
          <cell r="B62" t="str">
            <v>CASURECO II</v>
          </cell>
          <cell r="D62">
            <v>99727.500100000063</v>
          </cell>
        </row>
        <row r="63">
          <cell r="B63" t="str">
            <v>CASURECO III</v>
          </cell>
          <cell r="D63">
            <v>22704</v>
          </cell>
        </row>
        <row r="64">
          <cell r="B64" t="str">
            <v>CASURECO IV</v>
          </cell>
          <cell r="D64">
            <v>14270</v>
          </cell>
        </row>
        <row r="65">
          <cell r="B65" t="str">
            <v>FICELCO</v>
          </cell>
          <cell r="D65">
            <v>-5018.0596999999834</v>
          </cell>
        </row>
        <row r="66">
          <cell r="B66" t="str">
            <v>MASELCO</v>
          </cell>
          <cell r="D66">
            <v>10504</v>
          </cell>
        </row>
        <row r="67">
          <cell r="B67" t="str">
            <v>SORECO I</v>
          </cell>
          <cell r="D67">
            <v>20179</v>
          </cell>
        </row>
        <row r="68">
          <cell r="B68" t="str">
            <v>SORECO II</v>
          </cell>
          <cell r="D68">
            <v>19637.282400000026</v>
          </cell>
        </row>
        <row r="69">
          <cell r="B69" t="str">
            <v>TISELCO</v>
          </cell>
          <cell r="D69">
            <v>11728.6014</v>
          </cell>
        </row>
        <row r="70">
          <cell r="B70" t="str">
            <v>REGION V</v>
          </cell>
        </row>
        <row r="71">
          <cell r="B71" t="str">
            <v>AKELCO</v>
          </cell>
          <cell r="D71">
            <v>68343</v>
          </cell>
        </row>
        <row r="72">
          <cell r="B72" t="str">
            <v>ANTECO</v>
          </cell>
          <cell r="D72">
            <v>45561.082599999965</v>
          </cell>
        </row>
        <row r="73">
          <cell r="B73" t="str">
            <v>CAPELCO</v>
          </cell>
          <cell r="D73">
            <v>26895.635299999965</v>
          </cell>
        </row>
        <row r="74">
          <cell r="B74" t="str">
            <v>CENECO</v>
          </cell>
          <cell r="D74">
            <v>-98770.103999999817</v>
          </cell>
        </row>
        <row r="75">
          <cell r="B75" t="str">
            <v>GUIMELCO</v>
          </cell>
          <cell r="D75">
            <v>5825.9418000000005</v>
          </cell>
        </row>
        <row r="76">
          <cell r="B76" t="str">
            <v>ILECO I</v>
          </cell>
          <cell r="D76">
            <v>54022.51640000008</v>
          </cell>
        </row>
        <row r="77">
          <cell r="B77" t="str">
            <v>ILECO II</v>
          </cell>
          <cell r="D77">
            <v>65842</v>
          </cell>
        </row>
        <row r="78">
          <cell r="B78" t="str">
            <v>ILECO III</v>
          </cell>
          <cell r="D78">
            <v>3028.3224000000046</v>
          </cell>
        </row>
        <row r="79">
          <cell r="B79" t="str">
            <v>NOCECO</v>
          </cell>
          <cell r="D79">
            <v>32519.346799999941</v>
          </cell>
        </row>
        <row r="80">
          <cell r="B80" t="str">
            <v>NONECO</v>
          </cell>
          <cell r="D80">
            <v>68861</v>
          </cell>
        </row>
        <row r="81">
          <cell r="B81" t="str">
            <v>REGION VI</v>
          </cell>
        </row>
        <row r="82">
          <cell r="B82" t="str">
            <v>BANELCO</v>
          </cell>
          <cell r="D82">
            <v>3287.0310999999929</v>
          </cell>
        </row>
        <row r="83">
          <cell r="B83" t="str">
            <v>BOHECO I</v>
          </cell>
          <cell r="D83">
            <v>44411</v>
          </cell>
        </row>
        <row r="84">
          <cell r="B84" t="str">
            <v>BOHECO II</v>
          </cell>
          <cell r="D84">
            <v>25987</v>
          </cell>
        </row>
        <row r="85">
          <cell r="B85" t="str">
            <v>CELCO</v>
          </cell>
          <cell r="D85">
            <v>-238</v>
          </cell>
        </row>
        <row r="86">
          <cell r="B86" t="str">
            <v>CEBECO I</v>
          </cell>
          <cell r="D86">
            <v>50342</v>
          </cell>
        </row>
        <row r="87">
          <cell r="B87" t="str">
            <v>CEBECO II</v>
          </cell>
          <cell r="D87">
            <v>84608</v>
          </cell>
        </row>
        <row r="88">
          <cell r="B88" t="str">
            <v>CEBECO III</v>
          </cell>
          <cell r="D88">
            <v>26670</v>
          </cell>
        </row>
        <row r="89">
          <cell r="B89" t="str">
            <v>NORECO I</v>
          </cell>
          <cell r="D89">
            <v>-4152.415800000017</v>
          </cell>
        </row>
        <row r="90">
          <cell r="B90" t="str">
            <v>NORECO II</v>
          </cell>
          <cell r="D90">
            <v>52678</v>
          </cell>
        </row>
        <row r="91">
          <cell r="B91" t="str">
            <v>PROSIELCO</v>
          </cell>
          <cell r="D91">
            <v>298</v>
          </cell>
        </row>
        <row r="92">
          <cell r="B92" t="str">
            <v>REGION VII</v>
          </cell>
        </row>
        <row r="93">
          <cell r="B93" t="str">
            <v>BILECO</v>
          </cell>
          <cell r="D93">
            <v>12958</v>
          </cell>
        </row>
        <row r="94">
          <cell r="B94" t="str">
            <v>ESAMELCO</v>
          </cell>
          <cell r="D94">
            <v>21303</v>
          </cell>
        </row>
        <row r="95">
          <cell r="B95" t="str">
            <v>NORSAMELCO</v>
          </cell>
          <cell r="D95">
            <v>33568</v>
          </cell>
        </row>
        <row r="96">
          <cell r="B96" t="str">
            <v>SAMELCO I</v>
          </cell>
          <cell r="D96">
            <v>17716.40400000001</v>
          </cell>
        </row>
        <row r="97">
          <cell r="B97" t="str">
            <v>SAMELCO II</v>
          </cell>
          <cell r="D97">
            <v>40141.033522300015</v>
          </cell>
        </row>
        <row r="98">
          <cell r="B98" t="str">
            <v>LEYECO I/DORELCO</v>
          </cell>
          <cell r="D98">
            <v>14497.398257255991</v>
          </cell>
        </row>
        <row r="99">
          <cell r="B99" t="str">
            <v>LEYECO II</v>
          </cell>
          <cell r="D99">
            <v>6794.4239999999991</v>
          </cell>
        </row>
        <row r="100">
          <cell r="B100" t="str">
            <v>LEYECO III</v>
          </cell>
          <cell r="D100">
            <v>31017</v>
          </cell>
        </row>
        <row r="101">
          <cell r="B101" t="str">
            <v>LEYECO IV</v>
          </cell>
          <cell r="D101">
            <v>23846</v>
          </cell>
        </row>
        <row r="102">
          <cell r="B102" t="str">
            <v>LEYECO V</v>
          </cell>
          <cell r="D102">
            <v>-56750.774038100033</v>
          </cell>
        </row>
        <row r="103">
          <cell r="B103" t="str">
            <v>SOLECO</v>
          </cell>
          <cell r="D103">
            <v>55650.907425599988</v>
          </cell>
        </row>
        <row r="104">
          <cell r="B104" t="str">
            <v>REGION VIII</v>
          </cell>
        </row>
        <row r="105">
          <cell r="B105" t="str">
            <v>ZAMCELCO</v>
          </cell>
          <cell r="D105">
            <v>-42984</v>
          </cell>
        </row>
        <row r="106">
          <cell r="B106" t="str">
            <v>ZANECO</v>
          </cell>
          <cell r="D106">
            <v>19576.756500000018</v>
          </cell>
        </row>
        <row r="107">
          <cell r="B107" t="str">
            <v>ZAMSURECO I</v>
          </cell>
          <cell r="D107">
            <v>45209.92614320002</v>
          </cell>
        </row>
        <row r="108">
          <cell r="B108" t="str">
            <v>ZAMSURECO II</v>
          </cell>
          <cell r="D108">
            <v>-34199.083657999989</v>
          </cell>
        </row>
        <row r="109">
          <cell r="B109" t="str">
            <v>REGION IX</v>
          </cell>
        </row>
        <row r="110">
          <cell r="B110" t="str">
            <v>BASELCO</v>
          </cell>
          <cell r="D110">
            <v>-33694</v>
          </cell>
        </row>
        <row r="111">
          <cell r="B111" t="str">
            <v>CASELCO</v>
          </cell>
          <cell r="D111">
            <v>0</v>
          </cell>
        </row>
        <row r="112">
          <cell r="B112" t="str">
            <v>MAGELCO</v>
          </cell>
          <cell r="D112">
            <v>-45364</v>
          </cell>
        </row>
        <row r="113">
          <cell r="B113" t="str">
            <v>SIASELCO</v>
          </cell>
          <cell r="D113">
            <v>1994</v>
          </cell>
        </row>
        <row r="114">
          <cell r="B114" t="str">
            <v>SULECO</v>
          </cell>
          <cell r="D114">
            <v>-6980.5339000000095</v>
          </cell>
        </row>
        <row r="115">
          <cell r="B115" t="str">
            <v>TAWELCO</v>
          </cell>
          <cell r="D115">
            <v>-67845</v>
          </cell>
        </row>
        <row r="116">
          <cell r="B116" t="str">
            <v>LASURECO</v>
          </cell>
          <cell r="D116">
            <v>-30048.70259999999</v>
          </cell>
        </row>
        <row r="117">
          <cell r="B117" t="str">
            <v>ARMM</v>
          </cell>
        </row>
        <row r="118">
          <cell r="B118" t="str">
            <v>FIBECO</v>
          </cell>
          <cell r="D118">
            <v>22160</v>
          </cell>
        </row>
        <row r="119">
          <cell r="B119" t="str">
            <v>BUSECO</v>
          </cell>
          <cell r="D119">
            <v>66200.051219200017</v>
          </cell>
        </row>
        <row r="120">
          <cell r="B120" t="str">
            <v>CAMELCO</v>
          </cell>
          <cell r="D120">
            <v>17370</v>
          </cell>
        </row>
        <row r="121">
          <cell r="B121" t="str">
            <v>LANECO</v>
          </cell>
          <cell r="D121">
            <v>29149.800817359996</v>
          </cell>
        </row>
        <row r="122">
          <cell r="B122" t="str">
            <v>MOELCI I</v>
          </cell>
          <cell r="D122">
            <v>4231.9807423999882</v>
          </cell>
        </row>
        <row r="123">
          <cell r="B123" t="str">
            <v>MOELCI II</v>
          </cell>
          <cell r="D123">
            <v>80453</v>
          </cell>
        </row>
        <row r="124">
          <cell r="B124" t="str">
            <v>MORESCO I</v>
          </cell>
          <cell r="D124">
            <v>39138</v>
          </cell>
        </row>
        <row r="125">
          <cell r="B125" t="str">
            <v>MORESCO II</v>
          </cell>
          <cell r="D125">
            <v>12317</v>
          </cell>
        </row>
        <row r="126">
          <cell r="B126" t="str">
            <v>REGION X</v>
          </cell>
        </row>
        <row r="127">
          <cell r="B127" t="str">
            <v>DANECO</v>
          </cell>
          <cell r="D127">
            <v>145584</v>
          </cell>
        </row>
        <row r="128">
          <cell r="B128" t="str">
            <v>DASURECO</v>
          </cell>
          <cell r="D128">
            <v>47006.620399999898</v>
          </cell>
        </row>
        <row r="129">
          <cell r="B129" t="str">
            <v>DORECO</v>
          </cell>
          <cell r="D129">
            <v>60767</v>
          </cell>
        </row>
        <row r="130">
          <cell r="B130" t="str">
            <v>REGION XI</v>
          </cell>
        </row>
        <row r="131">
          <cell r="B131" t="str">
            <v>COTELCO</v>
          </cell>
          <cell r="D131">
            <v>27585</v>
          </cell>
        </row>
        <row r="132">
          <cell r="B132" t="str">
            <v>COTELCO-PPALMA</v>
          </cell>
          <cell r="D132">
            <v>1570</v>
          </cell>
        </row>
        <row r="133">
          <cell r="B133" t="str">
            <v>SOCOTECO I</v>
          </cell>
          <cell r="D133">
            <v>27873.486400000053</v>
          </cell>
        </row>
        <row r="134">
          <cell r="B134" t="str">
            <v>SOCOTECO II</v>
          </cell>
          <cell r="D134">
            <v>111253</v>
          </cell>
        </row>
        <row r="135">
          <cell r="B135" t="str">
            <v>SUKELCO</v>
          </cell>
          <cell r="D135">
            <v>16197</v>
          </cell>
        </row>
        <row r="136">
          <cell r="B136" t="str">
            <v>REGION XII</v>
          </cell>
        </row>
        <row r="137">
          <cell r="B137" t="str">
            <v>ANECO</v>
          </cell>
          <cell r="D137">
            <v>43297</v>
          </cell>
        </row>
        <row r="138">
          <cell r="B138" t="str">
            <v>ASELCO</v>
          </cell>
          <cell r="D138">
            <v>60927</v>
          </cell>
        </row>
        <row r="139">
          <cell r="B139" t="str">
            <v>DIELCO</v>
          </cell>
          <cell r="D139">
            <v>3399.1143999999986</v>
          </cell>
        </row>
        <row r="140">
          <cell r="B140" t="str">
            <v>SIARELCO</v>
          </cell>
          <cell r="D140">
            <v>9183</v>
          </cell>
        </row>
        <row r="141">
          <cell r="B141" t="str">
            <v>SURNECO</v>
          </cell>
          <cell r="D141">
            <v>45679</v>
          </cell>
        </row>
        <row r="142">
          <cell r="B142" t="str">
            <v>SURSECO I</v>
          </cell>
          <cell r="D142">
            <v>15283</v>
          </cell>
        </row>
        <row r="143">
          <cell r="B143" t="str">
            <v>SURSECO II</v>
          </cell>
          <cell r="D143">
            <v>10066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>
        <row r="2">
          <cell r="A2" t="str">
            <v>CENPELCO</v>
          </cell>
          <cell r="C2">
            <v>1918495</v>
          </cell>
          <cell r="D2">
            <v>200155.43299999999</v>
          </cell>
          <cell r="E2">
            <v>9.5850258533826569</v>
          </cell>
          <cell r="F2">
            <v>7.4266609145815359</v>
          </cell>
          <cell r="G2">
            <v>137720</v>
          </cell>
          <cell r="I2" t="e">
            <v>#REF!</v>
          </cell>
          <cell r="J2" t="e">
            <v>#REF!</v>
          </cell>
          <cell r="L2">
            <v>13.721726045388063</v>
          </cell>
        </row>
        <row r="3">
          <cell r="A3" t="str">
            <v>INEC</v>
          </cell>
          <cell r="C3">
            <v>1589382</v>
          </cell>
          <cell r="D3">
            <v>170673.84599999999</v>
          </cell>
          <cell r="E3">
            <v>9.3123934173253478</v>
          </cell>
          <cell r="F3">
            <v>0.85484624918339314</v>
          </cell>
          <cell r="G3">
            <v>11960</v>
          </cell>
          <cell r="I3" t="e">
            <v>#REF!</v>
          </cell>
          <cell r="J3" t="e">
            <v>#REF!</v>
          </cell>
          <cell r="L3">
            <v>11.29778326974334</v>
          </cell>
        </row>
        <row r="4">
          <cell r="A4" t="str">
            <v>ISECO</v>
          </cell>
          <cell r="C4">
            <v>1388688</v>
          </cell>
          <cell r="D4">
            <v>159790.674</v>
          </cell>
          <cell r="E4">
            <v>8.6906698947899805</v>
          </cell>
          <cell r="F4">
            <v>7.3450385093505117</v>
          </cell>
          <cell r="G4">
            <v>97863.651599999983</v>
          </cell>
          <cell r="I4" t="e">
            <v>#REF!</v>
          </cell>
          <cell r="J4" t="e">
            <v>#REF!</v>
          </cell>
          <cell r="L4">
            <v>9.9378956156590057</v>
          </cell>
        </row>
        <row r="5">
          <cell r="A5" t="str">
            <v>LUELCO</v>
          </cell>
          <cell r="C5">
            <v>1081899</v>
          </cell>
          <cell r="D5">
            <v>115632.253</v>
          </cell>
          <cell r="E5">
            <v>9.3563774114130602</v>
          </cell>
          <cell r="F5">
            <v>5.9867544768309058</v>
          </cell>
          <cell r="G5">
            <v>62594.862399999984</v>
          </cell>
          <cell r="I5" t="e">
            <v>#REF!</v>
          </cell>
          <cell r="J5" t="e">
            <v>#REF!</v>
          </cell>
          <cell r="L5">
            <v>11.222663404191104</v>
          </cell>
        </row>
        <row r="6">
          <cell r="A6" t="str">
            <v>PANELCO I</v>
          </cell>
          <cell r="C6">
            <v>560600</v>
          </cell>
          <cell r="D6">
            <v>63456.197</v>
          </cell>
          <cell r="E6">
            <v>8.834440551172646</v>
          </cell>
          <cell r="F6">
            <v>2.9891068997565968</v>
          </cell>
          <cell r="G6">
            <v>16160.77919999999</v>
          </cell>
          <cell r="I6" t="e">
            <v>#REF!</v>
          </cell>
          <cell r="J6" t="e">
            <v>#REF!</v>
          </cell>
          <cell r="L6">
            <v>13.738421713325183</v>
          </cell>
        </row>
        <row r="7">
          <cell r="A7" t="str">
            <v>PANELCO III</v>
          </cell>
          <cell r="C7">
            <v>1820458</v>
          </cell>
          <cell r="D7">
            <v>193140.09299999999</v>
          </cell>
          <cell r="E7">
            <v>9.4255831180530709</v>
          </cell>
          <cell r="F7">
            <v>8.1177634664365517</v>
          </cell>
          <cell r="G7">
            <v>146571.098</v>
          </cell>
          <cell r="I7" t="e">
            <v>#REF!</v>
          </cell>
          <cell r="J7" t="e">
            <v>#REF!</v>
          </cell>
          <cell r="L7">
            <v>15.525331376012582</v>
          </cell>
        </row>
        <row r="9">
          <cell r="C9">
            <v>8359522</v>
          </cell>
          <cell r="D9">
            <v>902848.49600000004</v>
          </cell>
          <cell r="G9">
            <v>472870.39119999995</v>
          </cell>
          <cell r="H9">
            <v>0</v>
          </cell>
          <cell r="I9" t="e">
            <v>#REF!</v>
          </cell>
          <cell r="J9" t="e">
            <v>#REF!</v>
          </cell>
          <cell r="K9">
            <v>0</v>
          </cell>
        </row>
        <row r="11">
          <cell r="A11" t="str">
            <v>ABRECO</v>
          </cell>
          <cell r="C11">
            <v>277536</v>
          </cell>
          <cell r="D11">
            <v>29142.255000000001</v>
          </cell>
          <cell r="E11">
            <v>9.523490889775001</v>
          </cell>
          <cell r="F11">
            <v>-18.46994463204415</v>
          </cell>
          <cell r="H11">
            <v>-52075.851599999995</v>
          </cell>
          <cell r="I11" t="e">
            <v>#REF!</v>
          </cell>
          <cell r="K11" t="e">
            <v>#REF!</v>
          </cell>
          <cell r="L11">
            <v>13.750084904014434</v>
          </cell>
        </row>
        <row r="12">
          <cell r="A12" t="str">
            <v>BENECO</v>
          </cell>
          <cell r="C12">
            <v>2082526</v>
          </cell>
          <cell r="D12">
            <v>266154.69900000002</v>
          </cell>
          <cell r="E12">
            <v>7.8244945808753119</v>
          </cell>
          <cell r="F12">
            <v>0.37935822351239962</v>
          </cell>
          <cell r="G12">
            <v>7712.4835000000894</v>
          </cell>
          <cell r="I12" t="e">
            <v>#REF!</v>
          </cell>
          <cell r="K12" t="e">
            <v>#REF!</v>
          </cell>
          <cell r="L12">
            <v>9.114928982500313</v>
          </cell>
        </row>
        <row r="13">
          <cell r="A13" t="str">
            <v>IFELCO</v>
          </cell>
          <cell r="C13">
            <v>131399</v>
          </cell>
          <cell r="D13">
            <v>11986.124</v>
          </cell>
          <cell r="E13">
            <v>10.962593078463064</v>
          </cell>
          <cell r="F13">
            <v>3.8025211761230726</v>
          </cell>
          <cell r="G13">
            <v>4763</v>
          </cell>
          <cell r="I13" t="e">
            <v>#REF!</v>
          </cell>
          <cell r="J13" t="e">
            <v>#REF!</v>
          </cell>
          <cell r="L13">
            <v>14.8762998307059</v>
          </cell>
        </row>
        <row r="14">
          <cell r="A14" t="str">
            <v>KAELCO</v>
          </cell>
          <cell r="C14">
            <v>210734</v>
          </cell>
          <cell r="D14">
            <v>18265.28</v>
          </cell>
          <cell r="E14">
            <v>11.537408679199006</v>
          </cell>
          <cell r="F14">
            <v>11.356186983456423</v>
          </cell>
          <cell r="G14">
            <v>23902.310499999992</v>
          </cell>
          <cell r="I14" t="e">
            <v>#REF!</v>
          </cell>
          <cell r="J14" t="e">
            <v>#REF!</v>
          </cell>
          <cell r="L14">
            <v>13.612189792021335</v>
          </cell>
        </row>
        <row r="15">
          <cell r="A15" t="str">
            <v>MOPRECO</v>
          </cell>
          <cell r="C15">
            <v>138699</v>
          </cell>
          <cell r="D15">
            <v>13333.749</v>
          </cell>
          <cell r="E15">
            <v>10.402100714510226</v>
          </cell>
          <cell r="F15">
            <v>4.0525848229035741</v>
          </cell>
          <cell r="G15">
            <v>5622.4952000000048</v>
          </cell>
          <cell r="I15" t="e">
            <v>#REF!</v>
          </cell>
          <cell r="J15" t="e">
            <v>#REF!</v>
          </cell>
          <cell r="L15">
            <v>11.122818551668891</v>
          </cell>
        </row>
        <row r="17">
          <cell r="C17">
            <v>2840894</v>
          </cell>
          <cell r="D17">
            <v>338882.10700000002</v>
          </cell>
          <cell r="G17">
            <v>42000.289200000087</v>
          </cell>
          <cell r="H17">
            <v>-52075.851599999995</v>
          </cell>
          <cell r="I17" t="e">
            <v>#REF!</v>
          </cell>
          <cell r="J17" t="e">
            <v>#REF!</v>
          </cell>
          <cell r="K17" t="e">
            <v>#REF!</v>
          </cell>
        </row>
        <row r="19">
          <cell r="A19" t="str">
            <v>BATANELCO</v>
          </cell>
          <cell r="C19">
            <v>47655</v>
          </cell>
          <cell r="D19">
            <v>4534.4350000000004</v>
          </cell>
          <cell r="E19">
            <v>10.509578370844437</v>
          </cell>
          <cell r="F19">
            <v>7</v>
          </cell>
          <cell r="G19">
            <v>3423</v>
          </cell>
          <cell r="I19" t="e">
            <v>#REF!</v>
          </cell>
          <cell r="J19" t="e">
            <v>#REF!</v>
          </cell>
          <cell r="L19">
            <v>6.0906130719054037</v>
          </cell>
        </row>
        <row r="20">
          <cell r="A20" t="str">
            <v>CAGELCO I</v>
          </cell>
          <cell r="C20">
            <v>1418672</v>
          </cell>
          <cell r="D20">
            <v>136424.78099999999</v>
          </cell>
          <cell r="E20">
            <v>10.398931848019606</v>
          </cell>
          <cell r="F20">
            <v>6</v>
          </cell>
          <cell r="G20">
            <v>82509</v>
          </cell>
          <cell r="I20" t="e">
            <v>#REF!</v>
          </cell>
          <cell r="K20" t="e">
            <v>#REF!</v>
          </cell>
          <cell r="L20">
            <v>12.111936932961488</v>
          </cell>
        </row>
        <row r="21">
          <cell r="A21" t="str">
            <v>CAGELCO II</v>
          </cell>
          <cell r="C21">
            <v>839738</v>
          </cell>
          <cell r="D21">
            <v>80895.044999999998</v>
          </cell>
          <cell r="E21">
            <v>10.380586351117056</v>
          </cell>
          <cell r="F21">
            <v>4</v>
          </cell>
          <cell r="G21">
            <v>33459.601459200028</v>
          </cell>
          <cell r="I21" t="e">
            <v>#REF!</v>
          </cell>
          <cell r="J21" t="e">
            <v>#REF!</v>
          </cell>
          <cell r="L21">
            <v>12.561853605938115</v>
          </cell>
        </row>
        <row r="22">
          <cell r="A22" t="str">
            <v>ISELCO I</v>
          </cell>
          <cell r="C22">
            <v>2315215</v>
          </cell>
          <cell r="D22">
            <v>215833.55300000001</v>
          </cell>
          <cell r="E22">
            <v>10.726853947495364</v>
          </cell>
          <cell r="F22">
            <v>12</v>
          </cell>
          <cell r="G22">
            <v>251665.51429209998</v>
          </cell>
          <cell r="I22" t="e">
            <v>#REF!</v>
          </cell>
          <cell r="K22" t="e">
            <v>#REF!</v>
          </cell>
          <cell r="L22">
            <v>13.948592206207422</v>
          </cell>
        </row>
        <row r="23">
          <cell r="A23" t="str">
            <v>ISELCO II</v>
          </cell>
          <cell r="C23">
            <v>979568</v>
          </cell>
          <cell r="D23">
            <v>110618.826</v>
          </cell>
          <cell r="E23">
            <v>8.8553461957732225</v>
          </cell>
          <cell r="F23">
            <v>6</v>
          </cell>
          <cell r="G23">
            <v>65080</v>
          </cell>
          <cell r="I23" t="e">
            <v>#REF!</v>
          </cell>
          <cell r="K23" t="e">
            <v>#REF!</v>
          </cell>
          <cell r="L23">
            <v>16.082862609883993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 t="e">
            <v>#DIV/0!</v>
          </cell>
          <cell r="F24">
            <v>0</v>
          </cell>
          <cell r="H24">
            <v>0</v>
          </cell>
          <cell r="I24" t="e">
            <v>#REF!</v>
          </cell>
          <cell r="J24" t="e">
            <v>#REF!</v>
          </cell>
          <cell r="L24">
            <v>0</v>
          </cell>
        </row>
        <row r="25">
          <cell r="A25" t="str">
            <v>QUIRELCO</v>
          </cell>
          <cell r="C25">
            <v>208330</v>
          </cell>
          <cell r="D25">
            <v>20965.967980000001</v>
          </cell>
          <cell r="E25">
            <v>9.9365791361854399</v>
          </cell>
          <cell r="F25">
            <v>5</v>
          </cell>
          <cell r="G25">
            <v>10771</v>
          </cell>
          <cell r="I25" t="e">
            <v>#REF!</v>
          </cell>
          <cell r="K25" t="e">
            <v>#REF!</v>
          </cell>
          <cell r="L25">
            <v>16.657523953890639</v>
          </cell>
        </row>
        <row r="27">
          <cell r="C27">
            <v>5809178</v>
          </cell>
          <cell r="D27">
            <v>569272.60797999997</v>
          </cell>
          <cell r="G27">
            <v>446908.11575130001</v>
          </cell>
          <cell r="H27">
            <v>0</v>
          </cell>
          <cell r="I27" t="e">
            <v>#REF!</v>
          </cell>
          <cell r="J27" t="e">
            <v>#REF!</v>
          </cell>
          <cell r="K27" t="e">
            <v>#REF!</v>
          </cell>
        </row>
        <row r="29">
          <cell r="A29" t="str">
            <v>AURELCO</v>
          </cell>
          <cell r="C29">
            <v>271784</v>
          </cell>
          <cell r="D29">
            <v>24380.202000000001</v>
          </cell>
          <cell r="E29">
            <v>11.147733722632815</v>
          </cell>
          <cell r="F29">
            <v>10.172841211730486</v>
          </cell>
          <cell r="G29">
            <v>26509</v>
          </cell>
          <cell r="I29" t="e">
            <v>#REF!</v>
          </cell>
          <cell r="J29" t="e">
            <v>#REF!</v>
          </cell>
          <cell r="L29">
            <v>10.615665923511679</v>
          </cell>
        </row>
        <row r="30">
          <cell r="A30" t="str">
            <v>NEECO I</v>
          </cell>
          <cell r="C30">
            <v>819866</v>
          </cell>
          <cell r="D30">
            <v>95358.334000000003</v>
          </cell>
          <cell r="E30">
            <v>8.5977382952181181</v>
          </cell>
          <cell r="F30">
            <v>13.893478674498287</v>
          </cell>
          <cell r="G30">
            <v>114800.17079999996</v>
          </cell>
          <cell r="I30" t="e">
            <v>#REF!</v>
          </cell>
          <cell r="J30" t="e">
            <v>#REF!</v>
          </cell>
          <cell r="L30">
            <v>12.44901048919486</v>
          </cell>
        </row>
        <row r="31">
          <cell r="A31" t="str">
            <v>NEECO II - Area I</v>
          </cell>
          <cell r="C31">
            <v>987329</v>
          </cell>
          <cell r="D31">
            <v>102458.16899999999</v>
          </cell>
          <cell r="E31">
            <v>9.6364107385131987</v>
          </cell>
          <cell r="F31">
            <v>4.3107382421303049</v>
          </cell>
          <cell r="G31">
            <v>42601</v>
          </cell>
          <cell r="I31" t="e">
            <v>#REF!</v>
          </cell>
          <cell r="J31" t="e">
            <v>#REF!</v>
          </cell>
          <cell r="L31">
            <v>11.447164812433583</v>
          </cell>
        </row>
        <row r="32">
          <cell r="A32" t="str">
            <v>NEECO II - Area II</v>
          </cell>
          <cell r="C32">
            <v>1081967</v>
          </cell>
          <cell r="D32">
            <v>116808.852</v>
          </cell>
          <cell r="E32">
            <v>9.2627140963597512</v>
          </cell>
          <cell r="F32">
            <v>5.8878856104743402</v>
          </cell>
          <cell r="G32">
            <v>62162</v>
          </cell>
          <cell r="I32" t="e">
            <v>#REF!</v>
          </cell>
          <cell r="J32" t="e">
            <v>#REF!</v>
          </cell>
          <cell r="L32">
            <v>9.6009195401660339</v>
          </cell>
        </row>
        <row r="33">
          <cell r="A33" t="str">
            <v>PELCO I</v>
          </cell>
          <cell r="C33">
            <v>1143664</v>
          </cell>
          <cell r="D33">
            <v>137277.80900000001</v>
          </cell>
          <cell r="E33">
            <v>8.3310187446246307</v>
          </cell>
          <cell r="F33">
            <v>14.745629571080762</v>
          </cell>
          <cell r="G33">
            <v>151111</v>
          </cell>
          <cell r="I33" t="e">
            <v>#REF!</v>
          </cell>
          <cell r="J33" t="e">
            <v>#REF!</v>
          </cell>
          <cell r="L33">
            <v>7.7879399102019535</v>
          </cell>
        </row>
        <row r="34">
          <cell r="A34" t="str">
            <v>PELCO II</v>
          </cell>
          <cell r="C34">
            <v>2445388</v>
          </cell>
          <cell r="D34">
            <v>256331.394</v>
          </cell>
          <cell r="E34">
            <v>9.5399473386392923</v>
          </cell>
          <cell r="F34">
            <v>4.6337645790501751</v>
          </cell>
          <cell r="G34">
            <v>111100.16669999994</v>
          </cell>
          <cell r="I34" t="e">
            <v>#REF!</v>
          </cell>
          <cell r="K34" t="e">
            <v>#REF!</v>
          </cell>
          <cell r="L34">
            <v>13.443215294834483</v>
          </cell>
        </row>
        <row r="35">
          <cell r="A35" t="str">
            <v>PELCO III</v>
          </cell>
          <cell r="C35">
            <v>968407</v>
          </cell>
          <cell r="D35">
            <v>101443.443</v>
          </cell>
          <cell r="F35">
            <v>-3.070978420725945</v>
          </cell>
          <cell r="H35">
            <v>-27459</v>
          </cell>
          <cell r="I35" t="e">
            <v>#REF!</v>
          </cell>
          <cell r="K35" t="e">
            <v>#REF!</v>
          </cell>
          <cell r="L35">
            <v>16.728710368716786</v>
          </cell>
        </row>
        <row r="36">
          <cell r="A36" t="str">
            <v>PENELCO</v>
          </cell>
          <cell r="C36">
            <v>2398959</v>
          </cell>
          <cell r="D36">
            <v>281296.90600000002</v>
          </cell>
          <cell r="E36">
            <v>8.5282096917198231</v>
          </cell>
          <cell r="F36">
            <v>5.7303163962654109</v>
          </cell>
          <cell r="G36">
            <v>122966</v>
          </cell>
          <cell r="I36" t="e">
            <v>#REF!</v>
          </cell>
          <cell r="J36" t="e">
            <v>#REF!</v>
          </cell>
          <cell r="L36">
            <v>7.8472037286711958</v>
          </cell>
        </row>
        <row r="37">
          <cell r="A37" t="str">
            <v>PRESCO</v>
          </cell>
          <cell r="C37">
            <v>234759</v>
          </cell>
          <cell r="D37">
            <v>25530.623</v>
          </cell>
          <cell r="E37">
            <v>9.1951927690914559</v>
          </cell>
          <cell r="F37">
            <v>6.1426817918178509</v>
          </cell>
          <cell r="G37">
            <v>13662</v>
          </cell>
          <cell r="I37" t="e">
            <v>#REF!</v>
          </cell>
          <cell r="J37" t="e">
            <v>#REF!</v>
          </cell>
          <cell r="L37">
            <v>9.2797836299239886</v>
          </cell>
        </row>
        <row r="38">
          <cell r="A38" t="str">
            <v>SAJELCO</v>
          </cell>
          <cell r="C38">
            <v>450038</v>
          </cell>
          <cell r="D38">
            <v>52152.856</v>
          </cell>
          <cell r="E38">
            <v>8.6292110253751009</v>
          </cell>
          <cell r="F38">
            <v>4.2835847146527914</v>
          </cell>
          <cell r="G38">
            <v>20116.282799999986</v>
          </cell>
          <cell r="I38" t="e">
            <v>#REF!</v>
          </cell>
          <cell r="J38" t="e">
            <v>#REF!</v>
          </cell>
          <cell r="L38">
            <v>10.183387213174123</v>
          </cell>
        </row>
        <row r="39">
          <cell r="A39" t="str">
            <v>TARELCO I</v>
          </cell>
          <cell r="C39">
            <v>1140486</v>
          </cell>
          <cell r="D39">
            <v>138244.677</v>
          </cell>
          <cell r="E39">
            <v>8.2497642929137882</v>
          </cell>
          <cell r="F39">
            <v>10.355237903169725</v>
          </cell>
          <cell r="G39">
            <v>119125</v>
          </cell>
          <cell r="I39" t="e">
            <v>#REF!</v>
          </cell>
          <cell r="J39" t="e">
            <v>#REF!</v>
          </cell>
          <cell r="L39">
            <v>8.4013798695651722</v>
          </cell>
        </row>
        <row r="40">
          <cell r="A40" t="str">
            <v>TARELCO II</v>
          </cell>
          <cell r="C40">
            <v>1224404</v>
          </cell>
          <cell r="D40">
            <v>148850.02299999999</v>
          </cell>
          <cell r="E40">
            <v>8.2257562029399232</v>
          </cell>
          <cell r="F40">
            <v>5.1216794030116075</v>
          </cell>
          <cell r="G40">
            <v>61077</v>
          </cell>
          <cell r="I40" t="e">
            <v>#REF!</v>
          </cell>
          <cell r="J40" t="e">
            <v>#REF!</v>
          </cell>
          <cell r="L40">
            <v>7.8681324262670191</v>
          </cell>
        </row>
        <row r="41">
          <cell r="A41" t="str">
            <v>ZAMECO I</v>
          </cell>
          <cell r="C41">
            <v>554679</v>
          </cell>
          <cell r="D41">
            <v>62488.231</v>
          </cell>
          <cell r="E41">
            <v>8.8765354871383693</v>
          </cell>
          <cell r="F41">
            <v>10.815909328617204</v>
          </cell>
          <cell r="G41">
            <v>56876</v>
          </cell>
          <cell r="I41" t="e">
            <v>#REF!</v>
          </cell>
          <cell r="J41" t="e">
            <v>#REF!</v>
          </cell>
          <cell r="L41">
            <v>12.214615796085402</v>
          </cell>
        </row>
        <row r="42">
          <cell r="A42" t="str">
            <v>ZAMECO II</v>
          </cell>
          <cell r="C42">
            <v>715094</v>
          </cell>
          <cell r="D42">
            <v>82401.623000000007</v>
          </cell>
          <cell r="E42">
            <v>8.6781543125673615</v>
          </cell>
          <cell r="F42">
            <v>4.5919797776615967</v>
          </cell>
          <cell r="G42">
            <v>35227.535200000042</v>
          </cell>
          <cell r="I42" t="e">
            <v>#REF!</v>
          </cell>
          <cell r="J42" t="e">
            <v>#REF!</v>
          </cell>
          <cell r="L42">
            <v>12.412164630764373</v>
          </cell>
        </row>
        <row r="44">
          <cell r="C44">
            <v>14436824</v>
          </cell>
          <cell r="D44">
            <v>1625023.1419999995</v>
          </cell>
          <cell r="G44">
            <v>937333.15549999988</v>
          </cell>
          <cell r="H44">
            <v>-27459</v>
          </cell>
          <cell r="I44" t="e">
            <v>#REF!</v>
          </cell>
          <cell r="J44" t="e">
            <v>#REF!</v>
          </cell>
          <cell r="K44" t="e">
            <v>#REF!</v>
          </cell>
        </row>
        <row r="46">
          <cell r="A46" t="str">
            <v>BATELEC I</v>
          </cell>
          <cell r="C46">
            <v>1805160</v>
          </cell>
          <cell r="D46">
            <v>197069.16099999999</v>
          </cell>
          <cell r="E46">
            <v>9.1600329084467962</v>
          </cell>
          <cell r="F46">
            <v>13.147154069803435</v>
          </cell>
          <cell r="G46">
            <v>233601</v>
          </cell>
          <cell r="I46" t="e">
            <v>#REF!</v>
          </cell>
          <cell r="J46" t="e">
            <v>#REF!</v>
          </cell>
          <cell r="L46">
            <v>11.64</v>
          </cell>
        </row>
        <row r="47">
          <cell r="A47" t="str">
            <v>BATELEC II</v>
          </cell>
          <cell r="C47">
            <v>4501959</v>
          </cell>
          <cell r="D47">
            <v>511126.80499999999</v>
          </cell>
          <cell r="E47">
            <v>8.8079102014616506</v>
          </cell>
          <cell r="F47">
            <v>0.87244737037024311</v>
          </cell>
          <cell r="G47">
            <v>35572</v>
          </cell>
          <cell r="I47" t="e">
            <v>#REF!</v>
          </cell>
          <cell r="J47" t="e">
            <v>#REF!</v>
          </cell>
          <cell r="L47">
            <v>10.69</v>
          </cell>
        </row>
        <row r="48">
          <cell r="A48" t="str">
            <v>BISELCO</v>
          </cell>
          <cell r="C48">
            <v>88239</v>
          </cell>
          <cell r="D48">
            <v>8099.2250000000004</v>
          </cell>
          <cell r="E48">
            <v>10.894746102250524</v>
          </cell>
          <cell r="F48">
            <v>-1.1481453037401121</v>
          </cell>
          <cell r="H48">
            <v>-897</v>
          </cell>
          <cell r="I48" t="e">
            <v>#REF!</v>
          </cell>
          <cell r="J48" t="e">
            <v>#REF!</v>
          </cell>
          <cell r="L48">
            <v>12.456475997678353</v>
          </cell>
        </row>
        <row r="49">
          <cell r="A49" t="str">
            <v>FLECO</v>
          </cell>
          <cell r="C49">
            <v>600054</v>
          </cell>
          <cell r="D49">
            <v>59850.014999999999</v>
          </cell>
          <cell r="E49">
            <v>10.02596239950817</v>
          </cell>
          <cell r="F49">
            <v>6.2535764507528375</v>
          </cell>
          <cell r="G49">
            <v>34643</v>
          </cell>
          <cell r="I49" t="e">
            <v>#REF!</v>
          </cell>
          <cell r="J49" t="e">
            <v>#REF!</v>
          </cell>
          <cell r="L49">
            <v>12.425192513448884</v>
          </cell>
        </row>
        <row r="50">
          <cell r="A50" t="str">
            <v>LUBELCO</v>
          </cell>
          <cell r="C50">
            <v>26919</v>
          </cell>
          <cell r="D50">
            <v>2259.2939999999999</v>
          </cell>
          <cell r="E50">
            <v>11.914783998895231</v>
          </cell>
          <cell r="F50">
            <v>2.4250628505124734</v>
          </cell>
          <cell r="G50">
            <v>627</v>
          </cell>
          <cell r="I50" t="e">
            <v>#REF!</v>
          </cell>
          <cell r="J50" t="e">
            <v>#REF!</v>
          </cell>
          <cell r="L50">
            <v>11.416109390983582</v>
          </cell>
        </row>
        <row r="51">
          <cell r="A51" t="str">
            <v>MARELCO</v>
          </cell>
          <cell r="C51">
            <v>272479</v>
          </cell>
          <cell r="D51">
            <v>26320.981</v>
          </cell>
          <cell r="E51">
            <v>10.352159746629505</v>
          </cell>
          <cell r="F51">
            <v>2.033814534895694</v>
          </cell>
          <cell r="G51">
            <v>4938</v>
          </cell>
          <cell r="I51" t="e">
            <v>#REF!</v>
          </cell>
          <cell r="K51" t="e">
            <v>#REF!</v>
          </cell>
          <cell r="L51">
            <v>9.2660616736576618</v>
          </cell>
        </row>
        <row r="52">
          <cell r="A52" t="str">
            <v>OMECO</v>
          </cell>
          <cell r="C52">
            <v>562851</v>
          </cell>
          <cell r="D52">
            <v>51980.110999999997</v>
          </cell>
          <cell r="E52">
            <v>10.828199270293979</v>
          </cell>
          <cell r="F52">
            <v>1.9255407039628341</v>
          </cell>
          <cell r="G52">
            <v>9649</v>
          </cell>
          <cell r="I52" t="e">
            <v>#REF!</v>
          </cell>
          <cell r="K52" t="e">
            <v>#REF!</v>
          </cell>
          <cell r="L52">
            <v>14.58</v>
          </cell>
        </row>
        <row r="53">
          <cell r="A53" t="str">
            <v>ORMECO</v>
          </cell>
          <cell r="C53">
            <v>1447310</v>
          </cell>
          <cell r="D53">
            <v>136324.565</v>
          </cell>
          <cell r="E53">
            <v>10.616648584207843</v>
          </cell>
          <cell r="F53">
            <v>3.2414501595865648</v>
          </cell>
          <cell r="G53">
            <v>41334</v>
          </cell>
          <cell r="I53" t="e">
            <v>#REF!</v>
          </cell>
          <cell r="J53" t="e">
            <v>#REF!</v>
          </cell>
          <cell r="L53">
            <v>11.402001813572525</v>
          </cell>
        </row>
        <row r="54">
          <cell r="A54" t="str">
            <v>PALECO</v>
          </cell>
          <cell r="C54">
            <v>1381682</v>
          </cell>
          <cell r="D54">
            <v>142394.174</v>
          </cell>
          <cell r="E54">
            <v>9.7032200207854018</v>
          </cell>
          <cell r="F54">
            <v>3.4202373461478341</v>
          </cell>
          <cell r="G54">
            <v>42669</v>
          </cell>
          <cell r="I54" t="e">
            <v>#REF!</v>
          </cell>
          <cell r="J54" t="e">
            <v>#REF!</v>
          </cell>
          <cell r="L54">
            <v>10.31</v>
          </cell>
        </row>
        <row r="55">
          <cell r="A55" t="str">
            <v>QUEZELCO I</v>
          </cell>
          <cell r="C55">
            <v>886923</v>
          </cell>
          <cell r="D55">
            <v>88018</v>
          </cell>
          <cell r="E55">
            <v>10.076609329909791</v>
          </cell>
          <cell r="F55">
            <v>3.3068364057370867</v>
          </cell>
          <cell r="G55">
            <v>29642.942599999951</v>
          </cell>
          <cell r="I55" t="e">
            <v>#REF!</v>
          </cell>
          <cell r="K55" t="e">
            <v>#REF!</v>
          </cell>
          <cell r="L55">
            <v>17.504549287895117</v>
          </cell>
        </row>
        <row r="56">
          <cell r="A56" t="str">
            <v xml:space="preserve">QUEZELCO II </v>
          </cell>
          <cell r="C56">
            <v>215447</v>
          </cell>
          <cell r="D56">
            <v>18492.972000000002</v>
          </cell>
          <cell r="E56">
            <v>11.650209603951165</v>
          </cell>
          <cell r="F56">
            <v>6.7558363059349436</v>
          </cell>
          <cell r="G56">
            <v>13390</v>
          </cell>
          <cell r="I56" t="e">
            <v>#REF!</v>
          </cell>
          <cell r="K56" t="e">
            <v>#REF!</v>
          </cell>
          <cell r="L56">
            <v>14.262679795698933</v>
          </cell>
        </row>
        <row r="57">
          <cell r="A57" t="str">
            <v>ROMELCO</v>
          </cell>
          <cell r="C57">
            <v>99825</v>
          </cell>
          <cell r="D57">
            <v>9419.9439999999995</v>
          </cell>
          <cell r="E57">
            <v>10.597196756159061</v>
          </cell>
          <cell r="F57">
            <v>6.6319895968790634</v>
          </cell>
          <cell r="G57">
            <v>7089</v>
          </cell>
          <cell r="I57" t="e">
            <v>#REF!</v>
          </cell>
          <cell r="J57" t="e">
            <v>#REF!</v>
          </cell>
          <cell r="L57">
            <v>10.963558738445066</v>
          </cell>
        </row>
        <row r="58">
          <cell r="A58" t="str">
            <v>TIELCO</v>
          </cell>
          <cell r="C58">
            <v>161796</v>
          </cell>
          <cell r="D58">
            <v>17712.688999999998</v>
          </cell>
          <cell r="E58">
            <v>9.1344685157629097</v>
          </cell>
          <cell r="F58">
            <v>2.6305040935886415</v>
          </cell>
          <cell r="G58">
            <v>4315</v>
          </cell>
          <cell r="I58" t="e">
            <v>#REF!</v>
          </cell>
          <cell r="J58" t="e">
            <v>#REF!</v>
          </cell>
          <cell r="L58">
            <v>8.9585162094283994</v>
          </cell>
        </row>
        <row r="60">
          <cell r="C60">
            <v>12050644</v>
          </cell>
          <cell r="D60">
            <v>1269067.9360000002</v>
          </cell>
          <cell r="G60">
            <v>457469.94259999995</v>
          </cell>
          <cell r="H60">
            <v>-897</v>
          </cell>
          <cell r="I60" t="e">
            <v>#REF!</v>
          </cell>
          <cell r="J60" t="e">
            <v>#REF!</v>
          </cell>
          <cell r="K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 t="e">
            <v>#DIV/0!</v>
          </cell>
          <cell r="F62">
            <v>0</v>
          </cell>
          <cell r="H62">
            <v>0</v>
          </cell>
          <cell r="I62" t="e">
            <v>#REF!</v>
          </cell>
          <cell r="J62" t="e">
            <v>#REF!</v>
          </cell>
          <cell r="L62">
            <v>0</v>
          </cell>
        </row>
        <row r="63">
          <cell r="A63" t="str">
            <v>CANORECO</v>
          </cell>
          <cell r="C63">
            <v>848767</v>
          </cell>
          <cell r="D63">
            <v>90501.001000000004</v>
          </cell>
          <cell r="E63">
            <v>9.3785371501029022</v>
          </cell>
          <cell r="F63">
            <v>4.8107591827370282</v>
          </cell>
          <cell r="G63">
            <v>38582</v>
          </cell>
          <cell r="I63" t="e">
            <v>#REF!</v>
          </cell>
          <cell r="J63" t="e">
            <v>#REF!</v>
          </cell>
          <cell r="L63">
            <v>10.612907868913508</v>
          </cell>
        </row>
        <row r="64">
          <cell r="A64" t="str">
            <v>CASURECO I</v>
          </cell>
          <cell r="C64">
            <v>394996</v>
          </cell>
          <cell r="D64">
            <v>35456.266000000003</v>
          </cell>
          <cell r="E64">
            <v>11.140372198245579</v>
          </cell>
          <cell r="F64">
            <v>0.10244317303231792</v>
          </cell>
          <cell r="G64">
            <v>371</v>
          </cell>
          <cell r="I64" t="e">
            <v>#REF!</v>
          </cell>
          <cell r="K64" t="e">
            <v>#REF!</v>
          </cell>
          <cell r="L64">
            <v>15.157647901014709</v>
          </cell>
        </row>
        <row r="65">
          <cell r="A65" t="str">
            <v>CASURECO II</v>
          </cell>
          <cell r="C65">
            <v>1567541</v>
          </cell>
          <cell r="D65">
            <v>168992.93700000001</v>
          </cell>
          <cell r="E65">
            <v>9.2757781942093818</v>
          </cell>
          <cell r="F65">
            <v>6.5851660739834452</v>
          </cell>
          <cell r="G65">
            <v>99727.500100000063</v>
          </cell>
          <cell r="I65" t="e">
            <v>#REF!</v>
          </cell>
          <cell r="J65" t="e">
            <v>#REF!</v>
          </cell>
          <cell r="L65">
            <v>14.745293668997331</v>
          </cell>
        </row>
        <row r="66">
          <cell r="A66" t="str">
            <v>CASURECO III</v>
          </cell>
          <cell r="C66">
            <v>571186</v>
          </cell>
          <cell r="D66">
            <v>49798.373</v>
          </cell>
          <cell r="E66">
            <v>11.469973125427209</v>
          </cell>
          <cell r="F66">
            <v>4.5696987750534381</v>
          </cell>
          <cell r="G66">
            <v>22704</v>
          </cell>
          <cell r="I66" t="e">
            <v>#REF!</v>
          </cell>
          <cell r="K66" t="e">
            <v>#REF!</v>
          </cell>
          <cell r="L66">
            <v>18.766505084636197</v>
          </cell>
        </row>
        <row r="67">
          <cell r="A67" t="str">
            <v>CASURECO IV</v>
          </cell>
          <cell r="C67">
            <v>322881</v>
          </cell>
          <cell r="D67">
            <v>27261.513999999999</v>
          </cell>
          <cell r="E67">
            <v>11.843839634145045</v>
          </cell>
          <cell r="F67">
            <v>4.6499957638440836</v>
          </cell>
          <cell r="G67">
            <v>14270</v>
          </cell>
          <cell r="I67" t="e">
            <v>#REF!</v>
          </cell>
          <cell r="K67" t="e">
            <v>#REF!</v>
          </cell>
          <cell r="L67">
            <v>13.028324069663363</v>
          </cell>
        </row>
        <row r="68">
          <cell r="A68" t="str">
            <v>FICELCO</v>
          </cell>
          <cell r="C68">
            <v>270949</v>
          </cell>
          <cell r="D68">
            <v>26179.307000000001</v>
          </cell>
          <cell r="E68">
            <v>10.349739204326532</v>
          </cell>
          <cell r="F68">
            <v>-1.9100341580194868</v>
          </cell>
          <cell r="H68">
            <v>-5018.0596999999834</v>
          </cell>
          <cell r="I68" t="e">
            <v>#REF!</v>
          </cell>
          <cell r="J68" t="e">
            <v>#REF!</v>
          </cell>
          <cell r="L68">
            <v>14.812875320796785</v>
          </cell>
        </row>
        <row r="69">
          <cell r="A69" t="str">
            <v>MASELCO</v>
          </cell>
          <cell r="C69">
            <v>399760</v>
          </cell>
          <cell r="D69">
            <v>47165.063000000002</v>
          </cell>
          <cell r="E69">
            <v>8.475765207819185</v>
          </cell>
          <cell r="F69">
            <v>2.9390039171796305</v>
          </cell>
          <cell r="G69">
            <v>10504</v>
          </cell>
          <cell r="I69" t="e">
            <v>#REF!</v>
          </cell>
          <cell r="K69" t="e">
            <v>#REF!</v>
          </cell>
          <cell r="L69">
            <v>20.228741118308797</v>
          </cell>
        </row>
        <row r="70">
          <cell r="A70" t="str">
            <v>SORECO I</v>
          </cell>
          <cell r="C70">
            <v>313744</v>
          </cell>
          <cell r="D70">
            <v>26564.445</v>
          </cell>
          <cell r="E70">
            <v>11.810674004294086</v>
          </cell>
          <cell r="F70">
            <v>6.9650006903216903</v>
          </cell>
          <cell r="G70">
            <v>20179</v>
          </cell>
          <cell r="I70" t="e">
            <v>#REF!</v>
          </cell>
          <cell r="K70" t="e">
            <v>#REF!</v>
          </cell>
          <cell r="L70">
            <v>12.999739836568548</v>
          </cell>
        </row>
        <row r="71">
          <cell r="A71" t="str">
            <v>SORECO II</v>
          </cell>
          <cell r="C71">
            <v>492624</v>
          </cell>
          <cell r="D71">
            <v>46338.605000000003</v>
          </cell>
          <cell r="E71">
            <v>10.630963103010977</v>
          </cell>
          <cell r="F71">
            <v>3.9921834882939691</v>
          </cell>
          <cell r="G71">
            <v>19637.282400000026</v>
          </cell>
          <cell r="I71" t="e">
            <v>#REF!</v>
          </cell>
          <cell r="K71" t="e">
            <v>#REF!</v>
          </cell>
          <cell r="L71">
            <v>15.887757104181985</v>
          </cell>
        </row>
        <row r="72">
          <cell r="A72" t="str">
            <v>TISELCO</v>
          </cell>
          <cell r="C72">
            <v>45426</v>
          </cell>
          <cell r="D72">
            <v>3901.7289999999998</v>
          </cell>
          <cell r="E72">
            <v>11.642530785710644</v>
          </cell>
          <cell r="F72">
            <v>26.385104317074166</v>
          </cell>
          <cell r="G72">
            <v>11728.6014</v>
          </cell>
          <cell r="I72" t="e">
            <v>#REF!</v>
          </cell>
          <cell r="J72" t="e">
            <v>#REF!</v>
          </cell>
          <cell r="L72">
            <v>17.18098551205383</v>
          </cell>
        </row>
        <row r="74">
          <cell r="C74">
            <v>5227874</v>
          </cell>
          <cell r="D74">
            <v>522159.24000000005</v>
          </cell>
          <cell r="G74">
            <v>237703.38390000007</v>
          </cell>
          <cell r="H74">
            <v>-5018.0596999999834</v>
          </cell>
          <cell r="I74" t="e">
            <v>#REF!</v>
          </cell>
          <cell r="J74" t="e">
            <v>#REF!</v>
          </cell>
          <cell r="K74" t="e">
            <v>#REF!</v>
          </cell>
        </row>
        <row r="76">
          <cell r="A76" t="str">
            <v>AKELCO</v>
          </cell>
          <cell r="C76">
            <v>1626536</v>
          </cell>
          <cell r="D76">
            <v>163169.39499999999</v>
          </cell>
          <cell r="E76">
            <v>9.9683889861821218</v>
          </cell>
          <cell r="F76">
            <v>4.3385439282095817</v>
          </cell>
          <cell r="G76">
            <v>68343</v>
          </cell>
          <cell r="I76" t="e">
            <v>#REF!</v>
          </cell>
          <cell r="J76" t="e">
            <v>#REF!</v>
          </cell>
          <cell r="L76">
            <v>10.761035088106844</v>
          </cell>
        </row>
        <row r="77">
          <cell r="A77" t="str">
            <v>ANTECO</v>
          </cell>
          <cell r="C77">
            <v>580245</v>
          </cell>
          <cell r="D77">
            <v>58234.601999999999</v>
          </cell>
          <cell r="E77">
            <v>9.9639214499997788</v>
          </cell>
          <cell r="F77">
            <v>8.1077176144770267</v>
          </cell>
          <cell r="G77">
            <v>45561.082599999965</v>
          </cell>
          <cell r="I77" t="e">
            <v>#REF!</v>
          </cell>
          <cell r="J77" t="e">
            <v>#REF!</v>
          </cell>
          <cell r="L77">
            <v>12.714610521027375</v>
          </cell>
        </row>
        <row r="78">
          <cell r="A78" t="str">
            <v>CAPELCO</v>
          </cell>
          <cell r="C78">
            <v>1110886</v>
          </cell>
          <cell r="D78">
            <v>97538.175000000003</v>
          </cell>
          <cell r="E78">
            <v>11.389243237327333</v>
          </cell>
          <cell r="F78">
            <v>2.4898002912613881</v>
          </cell>
          <cell r="G78">
            <v>26895.635299999965</v>
          </cell>
          <cell r="I78" t="e">
            <v>#REF!</v>
          </cell>
          <cell r="J78" t="e">
            <v>#REF!</v>
          </cell>
          <cell r="L78">
            <v>13.650124435729463</v>
          </cell>
        </row>
        <row r="79">
          <cell r="A79" t="str">
            <v>CENECO</v>
          </cell>
          <cell r="C79">
            <v>3957188</v>
          </cell>
          <cell r="D79">
            <v>452959.97399999999</v>
          </cell>
          <cell r="E79">
            <v>8.7362862662121223</v>
          </cell>
          <cell r="F79">
            <v>-2.6008799508346789</v>
          </cell>
          <cell r="H79">
            <v>-98770.103999999817</v>
          </cell>
          <cell r="I79" t="e">
            <v>#REF!</v>
          </cell>
          <cell r="J79" t="e">
            <v>#REF!</v>
          </cell>
          <cell r="L79">
            <v>14.525970649768938</v>
          </cell>
        </row>
        <row r="80">
          <cell r="A80" t="str">
            <v>GUIMELCO</v>
          </cell>
          <cell r="C80">
            <v>210518</v>
          </cell>
          <cell r="D80">
            <v>16074.153</v>
          </cell>
          <cell r="E80">
            <v>13.096677628986113</v>
          </cell>
          <cell r="F80">
            <v>2.8354781084209844</v>
          </cell>
          <cell r="G80">
            <v>5825.9418000000005</v>
          </cell>
          <cell r="I80" t="e">
            <v>#REF!</v>
          </cell>
          <cell r="J80" t="e">
            <v>#REF!</v>
          </cell>
          <cell r="L80">
            <v>12.611861632672394</v>
          </cell>
        </row>
        <row r="81">
          <cell r="A81" t="str">
            <v>ILECO I</v>
          </cell>
          <cell r="C81">
            <v>1478528</v>
          </cell>
          <cell r="D81">
            <v>139852.24197999999</v>
          </cell>
          <cell r="E81">
            <v>10.572072203257504</v>
          </cell>
          <cell r="F81">
            <v>3.7657571006286479</v>
          </cell>
          <cell r="G81">
            <v>54022.51640000008</v>
          </cell>
          <cell r="I81" t="e">
            <v>#REF!</v>
          </cell>
          <cell r="J81" t="e">
            <v>#REF!</v>
          </cell>
          <cell r="L81">
            <v>10.662625654259299</v>
          </cell>
        </row>
        <row r="82">
          <cell r="A82" t="str">
            <v>ILECO II</v>
          </cell>
          <cell r="C82">
            <v>913401</v>
          </cell>
          <cell r="D82">
            <v>92082.32</v>
          </cell>
          <cell r="E82">
            <v>9.919396036068596</v>
          </cell>
          <cell r="F82">
            <v>8.0424782393077621</v>
          </cell>
          <cell r="G82">
            <v>65842</v>
          </cell>
          <cell r="I82" t="e">
            <v>#REF!</v>
          </cell>
          <cell r="J82" t="e">
            <v>#REF!</v>
          </cell>
          <cell r="L82">
            <v>11.511906897322682</v>
          </cell>
        </row>
        <row r="83">
          <cell r="A83" t="str">
            <v>ILECO III</v>
          </cell>
          <cell r="C83">
            <v>370424</v>
          </cell>
          <cell r="D83">
            <v>36574.199999999997</v>
          </cell>
          <cell r="E83">
            <v>10.128013736459035</v>
          </cell>
          <cell r="F83">
            <v>0.84699950194347695</v>
          </cell>
          <cell r="G83">
            <v>3028.3224000000046</v>
          </cell>
          <cell r="I83" t="e">
            <v>#REF!</v>
          </cell>
          <cell r="J83" t="e">
            <v>#REF!</v>
          </cell>
          <cell r="L83">
            <v>13.223899290120459</v>
          </cell>
        </row>
        <row r="84">
          <cell r="A84" t="str">
            <v>NOCECO</v>
          </cell>
          <cell r="C84">
            <v>1257072</v>
          </cell>
          <cell r="D84">
            <v>133679.79300000001</v>
          </cell>
          <cell r="E84">
            <v>9.403605225510784</v>
          </cell>
          <cell r="F84">
            <v>2.6877195886836112</v>
          </cell>
          <cell r="G84">
            <v>32519.346799999941</v>
          </cell>
          <cell r="I84" t="e">
            <v>#REF!</v>
          </cell>
          <cell r="J84" t="e">
            <v>#REF!</v>
          </cell>
          <cell r="L84">
            <v>10.796909929022735</v>
          </cell>
        </row>
        <row r="85">
          <cell r="A85" t="str">
            <v>NONECO</v>
          </cell>
          <cell r="C85">
            <v>1193074</v>
          </cell>
          <cell r="D85">
            <v>111497.527</v>
          </cell>
          <cell r="E85">
            <v>10.700452575957133</v>
          </cell>
          <cell r="F85">
            <v>6.3029625141187609</v>
          </cell>
          <cell r="G85">
            <v>68861</v>
          </cell>
          <cell r="I85" t="e">
            <v>#REF!</v>
          </cell>
          <cell r="J85" t="e">
            <v>#REF!</v>
          </cell>
          <cell r="L85">
            <v>10.748450318587874</v>
          </cell>
        </row>
        <row r="87">
          <cell r="C87">
            <v>12697872</v>
          </cell>
          <cell r="D87">
            <v>1301662.3809800001</v>
          </cell>
          <cell r="G87">
            <v>370898.84529999999</v>
          </cell>
          <cell r="H87">
            <v>-98770.103999999817</v>
          </cell>
          <cell r="I87" t="e">
            <v>#REF!</v>
          </cell>
          <cell r="J87" t="e">
            <v>#REF!</v>
          </cell>
          <cell r="K87">
            <v>0</v>
          </cell>
        </row>
        <row r="89">
          <cell r="A89" t="str">
            <v>BANELCO</v>
          </cell>
          <cell r="C89">
            <v>121925</v>
          </cell>
          <cell r="D89">
            <v>11823.277</v>
          </cell>
          <cell r="E89">
            <v>10.312284825941234</v>
          </cell>
          <cell r="F89">
            <v>2.7806937163872862</v>
          </cell>
          <cell r="G89">
            <v>3287.0310999999929</v>
          </cell>
          <cell r="I89" t="e">
            <v>#REF!</v>
          </cell>
          <cell r="K89" t="e">
            <v>#REF!</v>
          </cell>
          <cell r="L89">
            <v>9.1923554703814876</v>
          </cell>
        </row>
        <row r="90">
          <cell r="A90" t="str">
            <v>BOHECO I</v>
          </cell>
          <cell r="C90">
            <v>804490</v>
          </cell>
          <cell r="D90">
            <v>93059.739000000001</v>
          </cell>
          <cell r="E90">
            <v>8.6448770289372927</v>
          </cell>
          <cell r="F90">
            <v>5.7375736074973069</v>
          </cell>
          <cell r="G90">
            <v>44411</v>
          </cell>
          <cell r="I90" t="e">
            <v>#REF!</v>
          </cell>
          <cell r="J90" t="e">
            <v>#REF!</v>
          </cell>
          <cell r="L90">
            <v>5.2916813655278228</v>
          </cell>
        </row>
        <row r="91">
          <cell r="A91" t="str">
            <v>BOHECO II</v>
          </cell>
          <cell r="C91">
            <v>524909</v>
          </cell>
          <cell r="D91">
            <v>58207.961000000003</v>
          </cell>
          <cell r="E91">
            <v>9.0178214626002777</v>
          </cell>
          <cell r="F91">
            <v>5.1361869242369442</v>
          </cell>
          <cell r="G91">
            <v>25987</v>
          </cell>
          <cell r="I91" t="e">
            <v>#REF!</v>
          </cell>
          <cell r="J91" t="e">
            <v>#REF!</v>
          </cell>
          <cell r="L91">
            <v>10.384502900928004</v>
          </cell>
        </row>
        <row r="92">
          <cell r="A92" t="str">
            <v>CELCO</v>
          </cell>
          <cell r="C92">
            <v>73778</v>
          </cell>
          <cell r="D92">
            <v>6361.9170000000004</v>
          </cell>
          <cell r="E92">
            <v>11.596819009113133</v>
          </cell>
          <cell r="F92">
            <v>-0.37250943012317855</v>
          </cell>
          <cell r="H92">
            <v>-238</v>
          </cell>
          <cell r="I92" t="e">
            <v>#REF!</v>
          </cell>
          <cell r="J92" t="e">
            <v>#REF!</v>
          </cell>
          <cell r="L92">
            <v>8.9799425630478051</v>
          </cell>
        </row>
        <row r="93">
          <cell r="A93" t="str">
            <v>CEBECO I</v>
          </cell>
          <cell r="C93">
            <v>978391</v>
          </cell>
          <cell r="D93">
            <v>115654.431</v>
          </cell>
          <cell r="E93">
            <v>8.4596067054274826</v>
          </cell>
          <cell r="F93">
            <v>5.3443599284474477</v>
          </cell>
          <cell r="G93">
            <v>50342</v>
          </cell>
          <cell r="I93" t="e">
            <v>#REF!</v>
          </cell>
          <cell r="J93" t="e">
            <v>#REF!</v>
          </cell>
          <cell r="L93">
            <v>10.173674584902743</v>
          </cell>
        </row>
        <row r="94">
          <cell r="A94" t="str">
            <v>CEBECO II</v>
          </cell>
          <cell r="C94">
            <v>1670799</v>
          </cell>
          <cell r="D94">
            <v>209709.723</v>
          </cell>
          <cell r="E94">
            <v>7.9671985452005005</v>
          </cell>
          <cell r="F94">
            <v>5.2797009700377222</v>
          </cell>
          <cell r="G94">
            <v>84608</v>
          </cell>
          <cell r="I94" t="e">
            <v>#REF!</v>
          </cell>
          <cell r="J94" t="e">
            <v>#REF!</v>
          </cell>
          <cell r="L94">
            <v>7.7264875187688391</v>
          </cell>
        </row>
        <row r="95">
          <cell r="A95" t="str">
            <v>CEBECO III</v>
          </cell>
          <cell r="C95">
            <v>613670</v>
          </cell>
          <cell r="D95">
            <v>102869.072</v>
          </cell>
          <cell r="E95">
            <v>5.9655442405468575</v>
          </cell>
          <cell r="F95">
            <v>4.5531525502434489</v>
          </cell>
          <cell r="G95">
            <v>26670</v>
          </cell>
          <cell r="I95" t="e">
            <v>#REF!</v>
          </cell>
          <cell r="J95" t="e">
            <v>#REF!</v>
          </cell>
          <cell r="L95">
            <v>6.9352643929028703</v>
          </cell>
        </row>
        <row r="96">
          <cell r="A96" t="str">
            <v>NORECO I</v>
          </cell>
          <cell r="C96">
            <v>357012</v>
          </cell>
          <cell r="D96">
            <v>37105.769999999997</v>
          </cell>
          <cell r="E96">
            <v>9.6214685748335107</v>
          </cell>
          <cell r="F96">
            <v>-1.2023804255097226</v>
          </cell>
          <cell r="H96">
            <v>-4152.415800000017</v>
          </cell>
          <cell r="I96" t="e">
            <v>#REF!</v>
          </cell>
          <cell r="J96" t="e">
            <v>#REF!</v>
          </cell>
          <cell r="L96">
            <v>13.413186025614646</v>
          </cell>
        </row>
        <row r="97">
          <cell r="A97" t="str">
            <v>NORECO II</v>
          </cell>
          <cell r="C97">
            <v>1720345</v>
          </cell>
          <cell r="D97">
            <v>172205.58100000001</v>
          </cell>
          <cell r="E97">
            <v>9.9900653045617602</v>
          </cell>
          <cell r="F97">
            <v>3.244482384403228</v>
          </cell>
          <cell r="G97">
            <v>52678</v>
          </cell>
          <cell r="I97" t="e">
            <v>#REF!</v>
          </cell>
          <cell r="J97" t="e">
            <v>#REF!</v>
          </cell>
          <cell r="L97">
            <v>15.298771186040669</v>
          </cell>
        </row>
        <row r="98">
          <cell r="A98" t="str">
            <v>PROSIELCO</v>
          </cell>
          <cell r="C98">
            <v>123121</v>
          </cell>
          <cell r="D98">
            <v>10977.704</v>
          </cell>
          <cell r="E98">
            <v>11.215551084270444</v>
          </cell>
          <cell r="F98">
            <v>0.27976754884196886</v>
          </cell>
          <cell r="G98">
            <v>298</v>
          </cell>
          <cell r="I98" t="e">
            <v>#REF!</v>
          </cell>
          <cell r="J98" t="e">
            <v>#REF!</v>
          </cell>
          <cell r="L98">
            <v>11.275098820043386</v>
          </cell>
        </row>
        <row r="100">
          <cell r="C100">
            <v>6988440</v>
          </cell>
          <cell r="D100">
            <v>817975.17500000005</v>
          </cell>
          <cell r="G100">
            <v>288281.03110000002</v>
          </cell>
          <cell r="H100">
            <v>-4390.415800000017</v>
          </cell>
          <cell r="I100" t="e">
            <v>#REF!</v>
          </cell>
          <cell r="J100" t="e">
            <v>#REF!</v>
          </cell>
          <cell r="K100" t="e">
            <v>#REF!</v>
          </cell>
        </row>
        <row r="102">
          <cell r="A102" t="str">
            <v>BILECO</v>
          </cell>
          <cell r="C102">
            <v>184778</v>
          </cell>
          <cell r="D102">
            <v>17955.102999999999</v>
          </cell>
          <cell r="E102">
            <v>10.291113339756391</v>
          </cell>
          <cell r="F102">
            <v>8</v>
          </cell>
          <cell r="G102">
            <v>12958</v>
          </cell>
          <cell r="I102" t="e">
            <v>#REF!</v>
          </cell>
          <cell r="K102" t="e">
            <v>#REF!</v>
          </cell>
          <cell r="L102">
            <v>16.280445510490775</v>
          </cell>
        </row>
        <row r="103">
          <cell r="A103" t="str">
            <v>LEYECO I/DORELCO</v>
          </cell>
          <cell r="C103">
            <v>204528</v>
          </cell>
          <cell r="D103">
            <v>10790.1589</v>
          </cell>
          <cell r="E103">
            <v>18.955049864928309</v>
          </cell>
          <cell r="F103">
            <v>7</v>
          </cell>
          <cell r="G103">
            <v>14497.398257255991</v>
          </cell>
          <cell r="I103" t="e">
            <v>#REF!</v>
          </cell>
          <cell r="J103" t="e">
            <v>#REF!</v>
          </cell>
          <cell r="L103">
            <v>14.452244759068082</v>
          </cell>
        </row>
        <row r="104">
          <cell r="A104" t="str">
            <v>LEYECO II</v>
          </cell>
          <cell r="C104">
            <v>645566.84600000002</v>
          </cell>
          <cell r="D104">
            <v>77970</v>
          </cell>
          <cell r="E104">
            <v>8.2796825189175323</v>
          </cell>
          <cell r="F104">
            <v>1</v>
          </cell>
          <cell r="G104">
            <v>6794.4239999999991</v>
          </cell>
          <cell r="I104" t="e">
            <v>#REF!</v>
          </cell>
          <cell r="J104" t="e">
            <v>#REF!</v>
          </cell>
          <cell r="L104">
            <v>6.1712983583795387</v>
          </cell>
        </row>
        <row r="105">
          <cell r="A105" t="str">
            <v>LEYECO III</v>
          </cell>
          <cell r="C105">
            <v>172445</v>
          </cell>
          <cell r="D105">
            <v>15175.91</v>
          </cell>
          <cell r="E105">
            <v>11.363074767839294</v>
          </cell>
          <cell r="F105">
            <v>19</v>
          </cell>
          <cell r="G105">
            <v>31017</v>
          </cell>
          <cell r="I105" t="e">
            <v>#REF!</v>
          </cell>
          <cell r="J105" t="e">
            <v>#REF!</v>
          </cell>
          <cell r="L105">
            <v>7.1233644156695668</v>
          </cell>
        </row>
        <row r="106">
          <cell r="A106" t="str">
            <v>LEYECO IV</v>
          </cell>
          <cell r="C106">
            <v>357479</v>
          </cell>
          <cell r="D106">
            <v>36780.767999999996</v>
          </cell>
          <cell r="E106">
            <v>9.7191825902058397</v>
          </cell>
          <cell r="F106">
            <v>7</v>
          </cell>
          <cell r="G106">
            <v>23846</v>
          </cell>
          <cell r="I106" t="e">
            <v>#REF!</v>
          </cell>
          <cell r="J106" t="e">
            <v>#REF!</v>
          </cell>
          <cell r="L106">
            <v>12.131548056904668</v>
          </cell>
        </row>
        <row r="107">
          <cell r="A107" t="str">
            <v>LEYECO V</v>
          </cell>
          <cell r="C107">
            <v>610581</v>
          </cell>
          <cell r="D107">
            <v>73508.667000000001</v>
          </cell>
          <cell r="E107">
            <v>8.3062450309430851</v>
          </cell>
          <cell r="F107">
            <v>-10</v>
          </cell>
          <cell r="H107">
            <v>-56750.774038100033</v>
          </cell>
          <cell r="I107" t="e">
            <v>#REF!</v>
          </cell>
          <cell r="J107" t="e">
            <v>#REF!</v>
          </cell>
          <cell r="L107">
            <v>13.317477765008819</v>
          </cell>
        </row>
        <row r="108">
          <cell r="A108" t="str">
            <v>SOLECO</v>
          </cell>
          <cell r="C108">
            <v>482600</v>
          </cell>
          <cell r="D108">
            <v>55474.156000000003</v>
          </cell>
          <cell r="E108">
            <v>8.6995465059441361</v>
          </cell>
          <cell r="F108">
            <v>12</v>
          </cell>
          <cell r="G108">
            <v>55650.907425599988</v>
          </cell>
          <cell r="I108" t="e">
            <v>#REF!</v>
          </cell>
          <cell r="J108" t="e">
            <v>#REF!</v>
          </cell>
          <cell r="L108">
            <v>12.313900876116097</v>
          </cell>
        </row>
        <row r="109">
          <cell r="A109" t="str">
            <v>SAMELCO I</v>
          </cell>
          <cell r="C109">
            <v>234269</v>
          </cell>
          <cell r="D109">
            <v>26289.513999999999</v>
          </cell>
          <cell r="E109">
            <v>8.9111194676326093</v>
          </cell>
          <cell r="F109">
            <v>8</v>
          </cell>
          <cell r="G109">
            <v>17716.40400000001</v>
          </cell>
          <cell r="I109" t="e">
            <v>#REF!</v>
          </cell>
          <cell r="K109" t="e">
            <v>#REF!</v>
          </cell>
          <cell r="L109">
            <v>16.649801019633458</v>
          </cell>
        </row>
        <row r="110">
          <cell r="A110" t="str">
            <v>SAMELCO II</v>
          </cell>
          <cell r="C110">
            <v>371492</v>
          </cell>
          <cell r="D110">
            <v>37992.438999999998</v>
          </cell>
          <cell r="E110">
            <v>9.7780508379575206</v>
          </cell>
          <cell r="F110">
            <v>12</v>
          </cell>
          <cell r="G110">
            <v>40141.033522300015</v>
          </cell>
          <cell r="I110" t="e">
            <v>#REF!</v>
          </cell>
          <cell r="J110" t="e">
            <v>#REF!</v>
          </cell>
          <cell r="L110">
            <v>12.972149903658824</v>
          </cell>
        </row>
        <row r="111">
          <cell r="A111" t="str">
            <v>ESAMELCO</v>
          </cell>
          <cell r="C111">
            <v>361965</v>
          </cell>
          <cell r="D111">
            <v>35712.881699999998</v>
          </cell>
          <cell r="E111">
            <v>10.135418447624181</v>
          </cell>
          <cell r="F111">
            <v>6</v>
          </cell>
          <cell r="G111">
            <v>21303</v>
          </cell>
          <cell r="I111" t="e">
            <v>#REF!</v>
          </cell>
          <cell r="J111" t="e">
            <v>#REF!</v>
          </cell>
          <cell r="L111">
            <v>13.778711120485823</v>
          </cell>
        </row>
        <row r="112">
          <cell r="A112" t="str">
            <v>NORSAMELCO</v>
          </cell>
          <cell r="C112">
            <v>413410</v>
          </cell>
          <cell r="D112">
            <v>40620.21</v>
          </cell>
          <cell r="E112">
            <v>10.177446153035644</v>
          </cell>
          <cell r="F112">
            <v>9</v>
          </cell>
          <cell r="G112">
            <v>33568</v>
          </cell>
          <cell r="I112" t="e">
            <v>#REF!</v>
          </cell>
          <cell r="K112" t="e">
            <v>#REF!</v>
          </cell>
          <cell r="L112">
            <v>20.495286225016628</v>
          </cell>
        </row>
        <row r="114">
          <cell r="C114">
            <v>4039113.8459999999</v>
          </cell>
          <cell r="D114">
            <v>428269.80760000012</v>
          </cell>
          <cell r="G114">
            <v>257492.167205156</v>
          </cell>
          <cell r="H114">
            <v>-56750.774038100033</v>
          </cell>
          <cell r="I114" t="e">
            <v>#REF!</v>
          </cell>
          <cell r="J114" t="e">
            <v>#REF!</v>
          </cell>
          <cell r="K114" t="e">
            <v>#REF!</v>
          </cell>
        </row>
        <row r="116">
          <cell r="A116" t="str">
            <v>ZAMCELCO</v>
          </cell>
          <cell r="C116">
            <v>2579968</v>
          </cell>
          <cell r="D116">
            <v>336869.05</v>
          </cell>
          <cell r="E116">
            <v>7.6586673664440239</v>
          </cell>
          <cell r="F116">
            <v>-1.8235921507136292</v>
          </cell>
          <cell r="H116">
            <v>-42984</v>
          </cell>
          <cell r="I116" t="e">
            <v>#REF!</v>
          </cell>
          <cell r="K116" t="e">
            <v>#REF!</v>
          </cell>
          <cell r="L116">
            <v>19.274116508270275</v>
          </cell>
        </row>
        <row r="117">
          <cell r="A117" t="str">
            <v>ZAMSURECO I</v>
          </cell>
          <cell r="C117">
            <v>906469</v>
          </cell>
          <cell r="D117">
            <v>119697.976</v>
          </cell>
          <cell r="E117">
            <v>7.5729684852816561</v>
          </cell>
          <cell r="F117">
            <v>5.0021442356448063</v>
          </cell>
          <cell r="G117">
            <v>45209.92614320002</v>
          </cell>
          <cell r="I117" t="e">
            <v>#REF!</v>
          </cell>
          <cell r="J117" t="e">
            <v>#REF!</v>
          </cell>
          <cell r="L117">
            <v>12.108788668521472</v>
          </cell>
        </row>
        <row r="118">
          <cell r="A118" t="str">
            <v>ZAMSURECO II</v>
          </cell>
          <cell r="C118">
            <v>486862</v>
          </cell>
          <cell r="D118">
            <v>65309.544999999998</v>
          </cell>
          <cell r="E118">
            <v>7.454683691334858</v>
          </cell>
          <cell r="F118">
            <v>-7.1637933192887555</v>
          </cell>
          <cell r="H118">
            <v>-34199.083657999989</v>
          </cell>
          <cell r="I118" t="e">
            <v>#REF!</v>
          </cell>
          <cell r="K118" t="e">
            <v>#REF!</v>
          </cell>
          <cell r="L118">
            <v>21.733279675691595</v>
          </cell>
        </row>
        <row r="119">
          <cell r="A119" t="str">
            <v>ZANECO</v>
          </cell>
          <cell r="C119">
            <v>912849</v>
          </cell>
          <cell r="D119">
            <v>117044.981</v>
          </cell>
          <cell r="E119">
            <v>7.7991298063434265</v>
          </cell>
          <cell r="F119">
            <v>2.22425795616966</v>
          </cell>
          <cell r="G119">
            <v>19576.756500000018</v>
          </cell>
          <cell r="I119" t="e">
            <v>#REF!</v>
          </cell>
          <cell r="K119" t="e">
            <v>#REF!</v>
          </cell>
          <cell r="L119">
            <v>12.25</v>
          </cell>
        </row>
        <row r="121">
          <cell r="C121">
            <v>4886148</v>
          </cell>
          <cell r="D121">
            <v>638921.55199999991</v>
          </cell>
          <cell r="G121">
            <v>64786.682643200038</v>
          </cell>
          <cell r="H121">
            <v>-77183.083657999989</v>
          </cell>
          <cell r="I121" t="e">
            <v>#REF!</v>
          </cell>
          <cell r="J121" t="e">
            <v>#REF!</v>
          </cell>
          <cell r="K121" t="e">
            <v>#REF!</v>
          </cell>
        </row>
        <row r="123">
          <cell r="A123" t="str">
            <v>BASELCO</v>
          </cell>
          <cell r="C123">
            <v>160205</v>
          </cell>
          <cell r="D123">
            <v>17544.357</v>
          </cell>
          <cell r="E123">
            <v>9.1314261332005504</v>
          </cell>
          <cell r="F123">
            <v>-23.409990967831583</v>
          </cell>
          <cell r="H123">
            <v>-33694</v>
          </cell>
          <cell r="I123" t="e">
            <v>#REF!</v>
          </cell>
          <cell r="K123" t="e">
            <v>#REF!</v>
          </cell>
          <cell r="L123">
            <v>32.563813304206256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 t="e">
            <v>#REF!</v>
          </cell>
          <cell r="K124" t="e">
            <v>#REF!</v>
          </cell>
          <cell r="L124">
            <v>0</v>
          </cell>
        </row>
        <row r="125">
          <cell r="A125" t="str">
            <v>MAGELCO</v>
          </cell>
          <cell r="C125">
            <v>92989</v>
          </cell>
          <cell r="D125">
            <v>13235.299000000001</v>
          </cell>
          <cell r="E125">
            <v>7.0258329638038397</v>
          </cell>
          <cell r="F125">
            <v>-46.061836827943345</v>
          </cell>
          <cell r="H125">
            <v>-45364</v>
          </cell>
          <cell r="I125" t="e">
            <v>#REF!</v>
          </cell>
          <cell r="K125" t="e">
            <v>#REF!</v>
          </cell>
          <cell r="L125">
            <v>41.23066423822398</v>
          </cell>
        </row>
        <row r="126">
          <cell r="A126" t="str">
            <v>SIASELCO</v>
          </cell>
          <cell r="C126">
            <v>19349</v>
          </cell>
          <cell r="D126">
            <v>1767.2760000000001</v>
          </cell>
          <cell r="E126">
            <v>10.948487955474979</v>
          </cell>
          <cell r="F126">
            <v>11.20476511575635</v>
          </cell>
          <cell r="G126">
            <v>1994</v>
          </cell>
          <cell r="I126" t="e">
            <v>#REF!</v>
          </cell>
          <cell r="J126" t="e">
            <v>#REF!</v>
          </cell>
          <cell r="L126">
            <v>10.719743628260971</v>
          </cell>
        </row>
        <row r="127">
          <cell r="A127" t="str">
            <v>SULECO</v>
          </cell>
          <cell r="C127">
            <v>211296</v>
          </cell>
          <cell r="D127">
            <v>21373.420999999998</v>
          </cell>
          <cell r="E127">
            <v>9.8859232689048717</v>
          </cell>
          <cell r="F127">
            <v>-3.3150898751786131</v>
          </cell>
          <cell r="H127">
            <v>-6980.5339000000095</v>
          </cell>
          <cell r="I127" t="e">
            <v>#REF!</v>
          </cell>
          <cell r="K127" t="e">
            <v>#REF!</v>
          </cell>
          <cell r="L127">
            <v>31.089306480326862</v>
          </cell>
        </row>
        <row r="128">
          <cell r="A128" t="str">
            <v>TAWELCO</v>
          </cell>
          <cell r="C128">
            <v>88939</v>
          </cell>
          <cell r="D128">
            <v>9533.2839999999997</v>
          </cell>
          <cell r="E128">
            <v>9.3293140118347466</v>
          </cell>
          <cell r="F128">
            <v>-85.731073960347246</v>
          </cell>
          <cell r="H128">
            <v>-67845</v>
          </cell>
          <cell r="I128" t="e">
            <v>#REF!</v>
          </cell>
          <cell r="K128" t="e">
            <v>#REF!</v>
          </cell>
          <cell r="L128">
            <v>28.630976145556431</v>
          </cell>
        </row>
        <row r="129">
          <cell r="A129" t="str">
            <v>LASURECO</v>
          </cell>
          <cell r="C129">
            <v>236987</v>
          </cell>
          <cell r="D129">
            <v>38533.385999999999</v>
          </cell>
          <cell r="E129">
            <v>6.1501732549535095</v>
          </cell>
          <cell r="F129">
            <v>-13.246224638513146</v>
          </cell>
          <cell r="H129">
            <v>-30048.70259999999</v>
          </cell>
          <cell r="I129" t="e">
            <v>#REF!</v>
          </cell>
          <cell r="K129" t="e">
            <v>#REF!</v>
          </cell>
          <cell r="L129">
            <v>17.109117463933856</v>
          </cell>
        </row>
        <row r="131">
          <cell r="C131">
            <v>809765</v>
          </cell>
          <cell r="D131">
            <v>101987.023</v>
          </cell>
          <cell r="G131">
            <v>1994</v>
          </cell>
          <cell r="H131">
            <v>-183932.2365</v>
          </cell>
          <cell r="I131" t="e">
            <v>#REF!</v>
          </cell>
          <cell r="J131" t="e">
            <v>#REF!</v>
          </cell>
          <cell r="K131" t="e">
            <v>#REF!</v>
          </cell>
        </row>
        <row r="134">
          <cell r="A134" t="str">
            <v>BUSECO</v>
          </cell>
          <cell r="C134">
            <v>667051</v>
          </cell>
          <cell r="D134">
            <v>90959.504000000001</v>
          </cell>
          <cell r="E134">
            <v>7.3334942547619875</v>
          </cell>
          <cell r="F134">
            <v>10</v>
          </cell>
          <cell r="G134">
            <v>66200.051219200017</v>
          </cell>
          <cell r="I134" t="e">
            <v>#REF!</v>
          </cell>
          <cell r="J134" t="e">
            <v>#REF!</v>
          </cell>
          <cell r="L134">
            <v>11.097593666736312</v>
          </cell>
        </row>
        <row r="135">
          <cell r="A135" t="str">
            <v>CAMELCO</v>
          </cell>
          <cell r="C135">
            <v>134275</v>
          </cell>
          <cell r="D135">
            <v>11887.996999999999</v>
          </cell>
          <cell r="E135">
            <v>11.295006215092418</v>
          </cell>
          <cell r="F135">
            <v>13</v>
          </cell>
          <cell r="G135">
            <v>17370</v>
          </cell>
          <cell r="I135" t="e">
            <v>#REF!</v>
          </cell>
          <cell r="J135" t="e">
            <v>#REF!</v>
          </cell>
          <cell r="L135">
            <v>12.044759447202518</v>
          </cell>
        </row>
        <row r="136">
          <cell r="A136" t="str">
            <v>FIBECO</v>
          </cell>
          <cell r="C136">
            <v>818432</v>
          </cell>
          <cell r="D136">
            <v>103962.144</v>
          </cell>
          <cell r="E136">
            <v>7.8724040166005045</v>
          </cell>
          <cell r="F136">
            <v>3</v>
          </cell>
          <cell r="G136">
            <v>22160</v>
          </cell>
          <cell r="I136" t="e">
            <v>#REF!</v>
          </cell>
          <cell r="J136" t="e">
            <v>#REF!</v>
          </cell>
          <cell r="L136">
            <v>11.937681784249158</v>
          </cell>
        </row>
        <row r="137">
          <cell r="A137" t="str">
            <v>LANECO</v>
          </cell>
          <cell r="C137">
            <v>335926</v>
          </cell>
          <cell r="D137">
            <v>47667.988599999997</v>
          </cell>
          <cell r="E137">
            <v>7.0472031622496445</v>
          </cell>
          <cell r="F137">
            <v>9</v>
          </cell>
          <cell r="G137">
            <v>29149.800817359996</v>
          </cell>
          <cell r="I137" t="e">
            <v>#REF!</v>
          </cell>
          <cell r="J137" t="e">
            <v>#REF!</v>
          </cell>
          <cell r="L137">
            <v>15.365809037240608</v>
          </cell>
        </row>
        <row r="138">
          <cell r="A138" t="str">
            <v>MOELCI I</v>
          </cell>
          <cell r="C138">
            <v>275874</v>
          </cell>
          <cell r="D138">
            <v>32691.838</v>
          </cell>
          <cell r="E138">
            <v>8.4386200616802274</v>
          </cell>
          <cell r="F138">
            <v>2</v>
          </cell>
          <cell r="G138">
            <v>4231.9807423999882</v>
          </cell>
          <cell r="I138" t="e">
            <v>#REF!</v>
          </cell>
          <cell r="K138" t="e">
            <v>#REF!</v>
          </cell>
          <cell r="L138">
            <v>12.360178303755125</v>
          </cell>
        </row>
        <row r="139">
          <cell r="A139" t="str">
            <v>MOELCI II</v>
          </cell>
          <cell r="C139">
            <v>622746</v>
          </cell>
          <cell r="D139">
            <v>85660.498999999996</v>
          </cell>
          <cell r="E139">
            <v>7.2699319671252445</v>
          </cell>
          <cell r="F139">
            <v>14</v>
          </cell>
          <cell r="G139">
            <v>80453</v>
          </cell>
          <cell r="I139" t="e">
            <v>#REF!</v>
          </cell>
          <cell r="J139" t="e">
            <v>#REF!</v>
          </cell>
          <cell r="L139">
            <v>11.576493571393126</v>
          </cell>
        </row>
        <row r="140">
          <cell r="A140" t="str">
            <v>MORESCO I</v>
          </cell>
          <cell r="C140">
            <v>1137951</v>
          </cell>
          <cell r="D140">
            <v>222251.50899999999</v>
          </cell>
          <cell r="E140">
            <v>5.1201047188390518</v>
          </cell>
          <cell r="F140">
            <v>4</v>
          </cell>
          <cell r="G140">
            <v>39138</v>
          </cell>
          <cell r="I140" t="e">
            <v>#REF!</v>
          </cell>
          <cell r="J140" t="e">
            <v>#REF!</v>
          </cell>
          <cell r="L140">
            <v>2.7879360865195371</v>
          </cell>
        </row>
        <row r="141">
          <cell r="A141" t="str">
            <v>MORESCO II</v>
          </cell>
          <cell r="C141">
            <v>600053</v>
          </cell>
          <cell r="D141">
            <v>62833.626029999999</v>
          </cell>
          <cell r="E141">
            <v>9.5498706331782266</v>
          </cell>
          <cell r="F141">
            <v>2</v>
          </cell>
          <cell r="G141">
            <v>12317</v>
          </cell>
          <cell r="I141" t="e">
            <v>#REF!</v>
          </cell>
          <cell r="J141" t="e">
            <v>#REF!</v>
          </cell>
          <cell r="L141">
            <v>10.099576294222489</v>
          </cell>
        </row>
        <row r="143">
          <cell r="C143">
            <v>4592308</v>
          </cell>
          <cell r="D143">
            <v>657915.10563000001</v>
          </cell>
          <cell r="G143">
            <v>271019.83277896</v>
          </cell>
          <cell r="H143">
            <v>0</v>
          </cell>
          <cell r="I143" t="e">
            <v>#REF!</v>
          </cell>
          <cell r="J143" t="e">
            <v>#REF!</v>
          </cell>
          <cell r="K143" t="e">
            <v>#REF!</v>
          </cell>
        </row>
        <row r="145">
          <cell r="A145" t="str">
            <v>ANECO</v>
          </cell>
          <cell r="C145">
            <v>1659092</v>
          </cell>
          <cell r="D145">
            <v>198887.62599999999</v>
          </cell>
          <cell r="E145">
            <v>8.3418563204128144</v>
          </cell>
          <cell r="F145">
            <v>2.8088287669944294</v>
          </cell>
          <cell r="G145">
            <v>43297</v>
          </cell>
          <cell r="I145" t="e">
            <v>#REF!</v>
          </cell>
          <cell r="J145" t="e">
            <v>#REF!</v>
          </cell>
          <cell r="L145">
            <v>12.487903883642659</v>
          </cell>
        </row>
        <row r="146">
          <cell r="A146" t="str">
            <v>ASELCO</v>
          </cell>
          <cell r="C146">
            <v>1042418</v>
          </cell>
          <cell r="D146">
            <v>122084.18700000001</v>
          </cell>
          <cell r="E146">
            <v>8.5385177688900846</v>
          </cell>
          <cell r="F146">
            <v>5.9777068532637649</v>
          </cell>
          <cell r="G146">
            <v>60927</v>
          </cell>
          <cell r="I146" t="e">
            <v>#REF!</v>
          </cell>
          <cell r="K146" t="e">
            <v>#REF!</v>
          </cell>
          <cell r="L146">
            <v>8.19</v>
          </cell>
        </row>
        <row r="147">
          <cell r="A147" t="str">
            <v>DIELCO</v>
          </cell>
          <cell r="C147">
            <v>63067</v>
          </cell>
          <cell r="D147">
            <v>7991.5429999999997</v>
          </cell>
          <cell r="E147">
            <v>7.8917175318959059</v>
          </cell>
          <cell r="F147">
            <v>5.3034002666595317</v>
          </cell>
          <cell r="G147">
            <v>3399.1143999999986</v>
          </cell>
          <cell r="I147" t="e">
            <v>#REF!</v>
          </cell>
          <cell r="J147" t="e">
            <v>#REF!</v>
          </cell>
          <cell r="L147">
            <v>5.2579218399929868</v>
          </cell>
        </row>
        <row r="148">
          <cell r="A148" t="str">
            <v>SIARELCO</v>
          </cell>
          <cell r="C148">
            <v>99394</v>
          </cell>
          <cell r="D148">
            <v>12398.585999999999</v>
          </cell>
          <cell r="E148">
            <v>8.0165593076500823</v>
          </cell>
          <cell r="F148">
            <v>9.8674030774520762</v>
          </cell>
          <cell r="G148">
            <v>9183</v>
          </cell>
          <cell r="I148" t="e">
            <v>#REF!</v>
          </cell>
          <cell r="J148" t="e">
            <v>#REF!</v>
          </cell>
          <cell r="L148">
            <v>8.3681063063013799</v>
          </cell>
        </row>
        <row r="149">
          <cell r="A149" t="str">
            <v>SURNECO</v>
          </cell>
          <cell r="C149">
            <v>720841</v>
          </cell>
          <cell r="D149">
            <v>92554.981</v>
          </cell>
          <cell r="E149">
            <v>7.7882464261972029</v>
          </cell>
          <cell r="F149">
            <v>6.8573187116725594</v>
          </cell>
          <cell r="G149">
            <v>45679</v>
          </cell>
          <cell r="I149" t="e">
            <v>#REF!</v>
          </cell>
          <cell r="J149" t="e">
            <v>#REF!</v>
          </cell>
          <cell r="L149">
            <v>10.969641283768514</v>
          </cell>
        </row>
        <row r="150">
          <cell r="A150" t="str">
            <v>SURSECO I</v>
          </cell>
          <cell r="C150">
            <v>286375</v>
          </cell>
          <cell r="D150">
            <v>34760.057000000001</v>
          </cell>
          <cell r="E150">
            <v>8.2386228538117763</v>
          </cell>
          <cell r="F150">
            <v>5.8052213945750069</v>
          </cell>
          <cell r="G150">
            <v>15283</v>
          </cell>
          <cell r="I150" t="e">
            <v>#REF!</v>
          </cell>
          <cell r="J150" t="e">
            <v>#REF!</v>
          </cell>
          <cell r="L150">
            <v>11.143392620162087</v>
          </cell>
        </row>
        <row r="151">
          <cell r="A151" t="str">
            <v>SURSECO II</v>
          </cell>
          <cell r="C151">
            <v>340284</v>
          </cell>
          <cell r="D151">
            <v>41649.069000000003</v>
          </cell>
          <cell r="E151">
            <v>8.1702666631035612</v>
          </cell>
          <cell r="F151">
            <v>3.1800289380737858</v>
          </cell>
          <cell r="G151">
            <v>10066</v>
          </cell>
          <cell r="I151" t="e">
            <v>#REF!</v>
          </cell>
          <cell r="J151" t="e">
            <v>#REF!</v>
          </cell>
          <cell r="L151">
            <v>13.570813753890377</v>
          </cell>
        </row>
        <row r="153">
          <cell r="C153">
            <v>4211471</v>
          </cell>
          <cell r="D153">
            <v>510326.049</v>
          </cell>
          <cell r="G153">
            <v>187834.11439999999</v>
          </cell>
          <cell r="H153">
            <v>0</v>
          </cell>
          <cell r="I153" t="e">
            <v>#REF!</v>
          </cell>
          <cell r="J153" t="e">
            <v>#REF!</v>
          </cell>
          <cell r="K153" t="e">
            <v>#REF!</v>
          </cell>
        </row>
        <row r="155">
          <cell r="A155" t="str">
            <v>DANECO</v>
          </cell>
          <cell r="C155">
            <v>2347284</v>
          </cell>
          <cell r="D155">
            <v>262558.141</v>
          </cell>
          <cell r="E155">
            <v>8.940054157376137</v>
          </cell>
          <cell r="F155">
            <v>6.7505101693052652</v>
          </cell>
          <cell r="G155">
            <v>145584</v>
          </cell>
          <cell r="I155" t="e">
            <v>#REF!</v>
          </cell>
          <cell r="J155" t="e">
            <v>#REF!</v>
          </cell>
          <cell r="L155">
            <v>16.484288423158702</v>
          </cell>
        </row>
        <row r="156">
          <cell r="A156" t="str">
            <v>DASURECO</v>
          </cell>
          <cell r="C156">
            <v>1323454</v>
          </cell>
          <cell r="D156">
            <v>175356.609</v>
          </cell>
          <cell r="E156">
            <v>7.5472148300951689</v>
          </cell>
          <cell r="F156">
            <v>3.6648888730122198</v>
          </cell>
          <cell r="G156">
            <v>47006.620399999898</v>
          </cell>
          <cell r="I156" t="e">
            <v>#REF!</v>
          </cell>
          <cell r="J156" t="e">
            <v>#REF!</v>
          </cell>
          <cell r="L156">
            <v>9.2336749670649123</v>
          </cell>
        </row>
        <row r="157">
          <cell r="A157" t="str">
            <v>DORECO</v>
          </cell>
          <cell r="C157">
            <v>553226</v>
          </cell>
          <cell r="D157">
            <v>61418.671999999999</v>
          </cell>
          <cell r="E157">
            <v>9.0074562341562849</v>
          </cell>
          <cell r="F157">
            <v>11.887291101403971</v>
          </cell>
          <cell r="G157">
            <v>60767</v>
          </cell>
          <cell r="I157" t="e">
            <v>#REF!</v>
          </cell>
          <cell r="J157" t="e">
            <v>#REF!</v>
          </cell>
          <cell r="L157">
            <v>8.7448864012706871</v>
          </cell>
        </row>
        <row r="159">
          <cell r="C159">
            <v>4223964</v>
          </cell>
          <cell r="D159">
            <v>499333.42200000002</v>
          </cell>
          <cell r="G159">
            <v>253357.6203999999</v>
          </cell>
          <cell r="H159">
            <v>0</v>
          </cell>
          <cell r="I159" t="e">
            <v>#REF!</v>
          </cell>
          <cell r="J159" t="e">
            <v>#REF!</v>
          </cell>
          <cell r="K159">
            <v>0</v>
          </cell>
        </row>
        <row r="161">
          <cell r="A161" t="str">
            <v>COTELCO</v>
          </cell>
          <cell r="C161">
            <v>851808</v>
          </cell>
          <cell r="D161">
            <v>113217.329</v>
          </cell>
          <cell r="E161">
            <v>7.5236539099063187</v>
          </cell>
          <cell r="F161">
            <v>3.2711942794122879</v>
          </cell>
          <cell r="G161">
            <v>27585</v>
          </cell>
          <cell r="I161" t="e">
            <v>#REF!</v>
          </cell>
          <cell r="J161" t="e">
            <v>#REF!</v>
          </cell>
          <cell r="L161">
            <v>12.94</v>
          </cell>
        </row>
        <row r="162">
          <cell r="A162" t="str">
            <v>COTELCO-PPALMA</v>
          </cell>
          <cell r="C162">
            <v>244277</v>
          </cell>
          <cell r="D162">
            <v>38988.112000000001</v>
          </cell>
          <cell r="E162">
            <v>6.265422649857987</v>
          </cell>
          <cell r="F162">
            <v>0.64030669467158796</v>
          </cell>
          <cell r="G162">
            <v>1570</v>
          </cell>
          <cell r="L162">
            <v>23.356931655217441</v>
          </cell>
        </row>
        <row r="163">
          <cell r="A163" t="str">
            <v>SOCOTECO I</v>
          </cell>
          <cell r="C163">
            <v>1048797</v>
          </cell>
          <cell r="D163">
            <v>137963.81</v>
          </cell>
          <cell r="E163">
            <v>7.6019718504439684</v>
          </cell>
          <cell r="F163">
            <v>2.7277967816592472</v>
          </cell>
          <cell r="G163">
            <v>27873.486400000053</v>
          </cell>
          <cell r="I163" t="e">
            <v>#REF!</v>
          </cell>
          <cell r="J163" t="e">
            <v>#REF!</v>
          </cell>
          <cell r="L163">
            <v>14.45</v>
          </cell>
        </row>
        <row r="164">
          <cell r="A164" t="str">
            <v>SOCOTECO II</v>
          </cell>
          <cell r="C164">
            <v>3820773</v>
          </cell>
          <cell r="D164">
            <v>533256.31900000002</v>
          </cell>
          <cell r="E164">
            <v>7.1649840121256956</v>
          </cell>
          <cell r="F164">
            <v>3.0273164060342244</v>
          </cell>
          <cell r="G164">
            <v>111253</v>
          </cell>
          <cell r="I164" t="e">
            <v>#REF!</v>
          </cell>
          <cell r="J164" t="e">
            <v>#REF!</v>
          </cell>
          <cell r="L164">
            <v>12.665044090089694</v>
          </cell>
        </row>
        <row r="165">
          <cell r="A165" t="str">
            <v>SUKELCO</v>
          </cell>
          <cell r="C165">
            <v>685650</v>
          </cell>
          <cell r="D165">
            <v>95813.483999999997</v>
          </cell>
          <cell r="E165">
            <v>7.1560908900880804</v>
          </cell>
          <cell r="F165">
            <v>2.4013094007919857</v>
          </cell>
          <cell r="G165">
            <v>16197</v>
          </cell>
          <cell r="I165" t="e">
            <v>#REF!</v>
          </cell>
          <cell r="J165" t="e">
            <v>#REF!</v>
          </cell>
          <cell r="L165">
            <v>14.016753356240427</v>
          </cell>
        </row>
      </sheetData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1"/>
      <sheetName val="Debt to Equity Ratio"/>
      <sheetName val="Current Ratio"/>
      <sheetName val="CAR"/>
      <sheetName val="REG2"/>
      <sheetName val="REG3"/>
      <sheetName val="REG4"/>
      <sheetName val="REG5"/>
      <sheetName val="REG6"/>
      <sheetName val="REG7"/>
      <sheetName val="REG 8"/>
      <sheetName val="REG9"/>
      <sheetName val="ARMM"/>
      <sheetName val="REG10"/>
      <sheetName val="CARAGA"/>
      <sheetName val="sched of ale"/>
      <sheetName val="REG11"/>
      <sheetName val="REG12"/>
      <sheetName val="Acid Test final"/>
      <sheetName val="SUMMARY BS"/>
      <sheetName val="SUM-LUZVIMIN"/>
      <sheetName val="sum-2006-2009"/>
      <sheetName val="SUM-REGIONAL"/>
      <sheetName val="TOP 10 ASSETS"/>
      <sheetName val="LOWEST 10 ASSETS"/>
      <sheetName val="main"/>
      <sheetName val="main (2)"/>
      <sheetName val="main (3)"/>
      <sheetName val="Total Ave. Assets"/>
      <sheetName val="Acid Test"/>
      <sheetName val="UTILITY &amp; DEP"/>
      <sheetName val="PROFITABILITY RATIO"/>
    </sheetNames>
    <sheetDataSet>
      <sheetData sheetId="0"/>
      <sheetData sheetId="1"/>
      <sheetData sheetId="2"/>
      <sheetData sheetId="3">
        <row r="19">
          <cell r="J19">
            <v>159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>
        <row r="142">
          <cell r="G142">
            <v>70997995</v>
          </cell>
        </row>
      </sheetData>
      <sheetData sheetId="29" refreshError="1">
        <row r="104">
          <cell r="B104" t="str">
            <v>REGION IX</v>
          </cell>
        </row>
        <row r="105">
          <cell r="A105">
            <v>88</v>
          </cell>
          <cell r="B105" t="str">
            <v>ZAMCELCO</v>
          </cell>
          <cell r="D105">
            <v>59521</v>
          </cell>
          <cell r="E105">
            <v>169664</v>
          </cell>
          <cell r="F105">
            <v>616222</v>
          </cell>
          <cell r="G105">
            <v>0.37191953549207918</v>
          </cell>
        </row>
        <row r="106">
          <cell r="A106">
            <v>89</v>
          </cell>
          <cell r="B106" t="str">
            <v>ZANECO</v>
          </cell>
          <cell r="D106">
            <v>30221</v>
          </cell>
          <cell r="E106">
            <v>68399</v>
          </cell>
          <cell r="F106">
            <v>90702</v>
          </cell>
          <cell r="G106">
            <v>1.0872968622522106</v>
          </cell>
        </row>
        <row r="107">
          <cell r="A107">
            <v>90</v>
          </cell>
          <cell r="B107" t="str">
            <v>ZAMSURECO I</v>
          </cell>
          <cell r="D107">
            <v>60892</v>
          </cell>
          <cell r="E107">
            <v>75785</v>
          </cell>
          <cell r="F107">
            <v>69703</v>
          </cell>
          <cell r="G107">
            <v>1.9608481700931093</v>
          </cell>
        </row>
        <row r="108">
          <cell r="A108">
            <v>91</v>
          </cell>
          <cell r="B108" t="str">
            <v>ZAMSURECO II</v>
          </cell>
          <cell r="D108">
            <v>27974</v>
          </cell>
          <cell r="E108">
            <v>113703</v>
          </cell>
          <cell r="F108">
            <v>57724</v>
          </cell>
          <cell r="G108">
            <v>2.4543863904095349</v>
          </cell>
        </row>
        <row r="109">
          <cell r="B109" t="str">
            <v>ARMM</v>
          </cell>
        </row>
        <row r="110">
          <cell r="A110">
            <v>92</v>
          </cell>
          <cell r="B110" t="str">
            <v>BASELCO</v>
          </cell>
          <cell r="D110">
            <v>4072</v>
          </cell>
          <cell r="E110">
            <v>87572</v>
          </cell>
          <cell r="F110">
            <v>222359</v>
          </cell>
          <cell r="G110">
            <v>0.4121443251678592</v>
          </cell>
        </row>
        <row r="111">
          <cell r="A111">
            <v>93</v>
          </cell>
          <cell r="B111" t="str">
            <v>CASELCO</v>
          </cell>
          <cell r="D111">
            <v>-185</v>
          </cell>
          <cell r="E111">
            <v>1153</v>
          </cell>
          <cell r="F111">
            <v>2756</v>
          </cell>
          <cell r="G111">
            <v>0.35123367198838895</v>
          </cell>
        </row>
        <row r="112">
          <cell r="A112">
            <v>94</v>
          </cell>
          <cell r="B112" t="str">
            <v>MAGELCO</v>
          </cell>
          <cell r="D112">
            <v>8438</v>
          </cell>
          <cell r="E112">
            <v>89682</v>
          </cell>
          <cell r="F112">
            <v>81095</v>
          </cell>
          <cell r="G112">
            <v>1.2099389604784512</v>
          </cell>
        </row>
        <row r="113">
          <cell r="A113">
            <v>95</v>
          </cell>
          <cell r="B113" t="str">
            <v>SIASELCO</v>
          </cell>
          <cell r="D113">
            <v>1619</v>
          </cell>
          <cell r="E113">
            <v>4264</v>
          </cell>
          <cell r="F113">
            <v>7473</v>
          </cell>
          <cell r="G113">
            <v>0.78723404255319152</v>
          </cell>
        </row>
        <row r="114">
          <cell r="A114">
            <v>96</v>
          </cell>
          <cell r="B114" t="str">
            <v>SULECO</v>
          </cell>
          <cell r="D114">
            <v>5638</v>
          </cell>
          <cell r="E114">
            <v>119052</v>
          </cell>
          <cell r="F114">
            <v>221590</v>
          </cell>
          <cell r="G114">
            <v>0.56270589828060835</v>
          </cell>
        </row>
        <row r="115">
          <cell r="A115">
            <v>97</v>
          </cell>
          <cell r="B115" t="str">
            <v>TAWELCO</v>
          </cell>
          <cell r="D115">
            <v>5913</v>
          </cell>
          <cell r="E115">
            <v>88508</v>
          </cell>
          <cell r="F115">
            <v>244511</v>
          </cell>
          <cell r="G115">
            <v>0.38616258573233925</v>
          </cell>
        </row>
        <row r="116">
          <cell r="B116" t="str">
            <v>REGION X</v>
          </cell>
        </row>
        <row r="117">
          <cell r="A117">
            <v>98</v>
          </cell>
          <cell r="B117" t="str">
            <v>FIBECO</v>
          </cell>
          <cell r="D117">
            <v>9967</v>
          </cell>
          <cell r="E117">
            <v>82435</v>
          </cell>
          <cell r="F117">
            <v>84750</v>
          </cell>
          <cell r="G117">
            <v>1.0902890855457228</v>
          </cell>
        </row>
        <row r="118">
          <cell r="A118">
            <v>99</v>
          </cell>
          <cell r="B118" t="str">
            <v>BUSECO</v>
          </cell>
          <cell r="D118">
            <v>12130</v>
          </cell>
          <cell r="E118">
            <v>94097</v>
          </cell>
          <cell r="F118">
            <v>64651</v>
          </cell>
          <cell r="G118">
            <v>1.6430836336638257</v>
          </cell>
        </row>
        <row r="119">
          <cell r="A119">
            <v>100</v>
          </cell>
          <cell r="B119" t="str">
            <v>CAMELCO</v>
          </cell>
          <cell r="D119">
            <v>3117</v>
          </cell>
          <cell r="E119">
            <v>12077</v>
          </cell>
          <cell r="F119">
            <v>28164</v>
          </cell>
          <cell r="G119">
            <v>0.53948302797898029</v>
          </cell>
        </row>
        <row r="120">
          <cell r="A120">
            <v>101</v>
          </cell>
          <cell r="B120" t="str">
            <v>LANECO</v>
          </cell>
          <cell r="D120">
            <v>4899</v>
          </cell>
          <cell r="E120">
            <v>39336</v>
          </cell>
          <cell r="F120">
            <v>49234</v>
          </cell>
          <cell r="G120">
            <v>0.89846447576877764</v>
          </cell>
        </row>
        <row r="121">
          <cell r="A121">
            <v>102</v>
          </cell>
          <cell r="B121" t="str">
            <v>MOELCI I</v>
          </cell>
          <cell r="D121">
            <v>897</v>
          </cell>
          <cell r="E121">
            <v>27294</v>
          </cell>
          <cell r="F121">
            <v>108970</v>
          </cell>
          <cell r="G121">
            <v>0.25870423052216207</v>
          </cell>
        </row>
        <row r="122">
          <cell r="A122">
            <v>103</v>
          </cell>
          <cell r="B122" t="str">
            <v>MOELCI II</v>
          </cell>
          <cell r="D122">
            <v>22820</v>
          </cell>
          <cell r="E122">
            <v>101944</v>
          </cell>
          <cell r="F122">
            <v>105173</v>
          </cell>
          <cell r="G122">
            <v>1.1862740437184449</v>
          </cell>
        </row>
        <row r="123">
          <cell r="A123">
            <v>104</v>
          </cell>
          <cell r="B123" t="str">
            <v>MORESCO I</v>
          </cell>
          <cell r="D123">
            <v>10703</v>
          </cell>
          <cell r="E123">
            <v>68291</v>
          </cell>
          <cell r="F123">
            <v>47571</v>
          </cell>
          <cell r="G123">
            <v>1.6605494944398898</v>
          </cell>
        </row>
        <row r="124">
          <cell r="A124">
            <v>105</v>
          </cell>
          <cell r="B124" t="str">
            <v>MORESCO II</v>
          </cell>
          <cell r="D124">
            <v>18191</v>
          </cell>
          <cell r="E124">
            <v>58934</v>
          </cell>
          <cell r="F124">
            <v>56188</v>
          </cell>
          <cell r="G124">
            <v>1.3726240478393963</v>
          </cell>
        </row>
        <row r="125">
          <cell r="B125" t="str">
            <v>REGION XI</v>
          </cell>
        </row>
        <row r="126">
          <cell r="A126">
            <v>106</v>
          </cell>
          <cell r="B126" t="str">
            <v>DANECO</v>
          </cell>
          <cell r="D126">
            <v>19764</v>
          </cell>
          <cell r="E126">
            <v>164355</v>
          </cell>
          <cell r="F126">
            <v>339494</v>
          </cell>
          <cell r="G126">
            <v>0.54233359057892039</v>
          </cell>
        </row>
        <row r="127">
          <cell r="A127">
            <v>107</v>
          </cell>
          <cell r="B127" t="str">
            <v>DASURECO</v>
          </cell>
          <cell r="D127">
            <v>84504</v>
          </cell>
          <cell r="E127">
            <v>94517</v>
          </cell>
          <cell r="F127">
            <v>104198</v>
          </cell>
          <cell r="G127">
            <v>1.7180848000921323</v>
          </cell>
        </row>
        <row r="128">
          <cell r="A128">
            <v>108</v>
          </cell>
          <cell r="B128" t="str">
            <v>DORECO</v>
          </cell>
          <cell r="D128">
            <v>5477</v>
          </cell>
          <cell r="E128">
            <v>24441</v>
          </cell>
          <cell r="F128">
            <v>52790</v>
          </cell>
          <cell r="G128">
            <v>0.56673612426595943</v>
          </cell>
        </row>
        <row r="129">
          <cell r="B129" t="str">
            <v>REGION XII</v>
          </cell>
        </row>
        <row r="130">
          <cell r="A130">
            <v>109</v>
          </cell>
          <cell r="B130" t="str">
            <v>COTELCO</v>
          </cell>
          <cell r="D130">
            <v>37830</v>
          </cell>
          <cell r="E130">
            <v>98081</v>
          </cell>
          <cell r="F130">
            <v>83276</v>
          </cell>
          <cell r="G130">
            <v>1.6320548537393726</v>
          </cell>
        </row>
        <row r="131">
          <cell r="A131">
            <v>110</v>
          </cell>
          <cell r="B131" t="str">
            <v>SOCOTECO I</v>
          </cell>
          <cell r="D131">
            <v>54263</v>
          </cell>
          <cell r="E131">
            <v>78046</v>
          </cell>
          <cell r="F131">
            <v>99020</v>
          </cell>
          <cell r="G131">
            <v>1.3361846091698646</v>
          </cell>
        </row>
        <row r="132">
          <cell r="A132">
            <v>111</v>
          </cell>
          <cell r="B132" t="str">
            <v>SOCOTECO II</v>
          </cell>
          <cell r="D132">
            <v>6525</v>
          </cell>
          <cell r="E132">
            <v>340882</v>
          </cell>
          <cell r="F132">
            <v>405344</v>
          </cell>
          <cell r="G132">
            <v>0.85706708376095364</v>
          </cell>
        </row>
        <row r="133">
          <cell r="A133">
            <v>112</v>
          </cell>
          <cell r="B133" t="str">
            <v>SUKELCO</v>
          </cell>
          <cell r="D133">
            <v>19920</v>
          </cell>
          <cell r="E133">
            <v>82860</v>
          </cell>
          <cell r="F133">
            <v>70127</v>
          </cell>
          <cell r="G133">
            <v>1.4656266487943304</v>
          </cell>
        </row>
        <row r="134">
          <cell r="B134" t="str">
            <v>CARAGA</v>
          </cell>
        </row>
        <row r="135">
          <cell r="A135">
            <v>113</v>
          </cell>
          <cell r="B135" t="str">
            <v>ANECO</v>
          </cell>
          <cell r="D135">
            <v>56791</v>
          </cell>
          <cell r="E135">
            <v>186533</v>
          </cell>
          <cell r="F135">
            <v>102575</v>
          </cell>
          <cell r="G135">
            <v>2.3721569583231781</v>
          </cell>
        </row>
        <row r="136">
          <cell r="A136">
            <v>114</v>
          </cell>
          <cell r="B136" t="str">
            <v>ASELCO</v>
          </cell>
          <cell r="D136">
            <v>33390</v>
          </cell>
          <cell r="E136">
            <v>40987</v>
          </cell>
          <cell r="F136">
            <v>54665</v>
          </cell>
          <cell r="G136">
            <v>1.3605963596451112</v>
          </cell>
        </row>
        <row r="137">
          <cell r="A137">
            <v>115</v>
          </cell>
          <cell r="B137" t="str">
            <v>DIELCO</v>
          </cell>
          <cell r="D137">
            <v>3358</v>
          </cell>
          <cell r="E137">
            <v>5207</v>
          </cell>
          <cell r="F137">
            <v>2510</v>
          </cell>
          <cell r="G137">
            <v>3.4123505976095618</v>
          </cell>
        </row>
        <row r="138">
          <cell r="A138">
            <v>116</v>
          </cell>
          <cell r="B138" t="str">
            <v>SIARELCO</v>
          </cell>
          <cell r="D138">
            <v>5345</v>
          </cell>
          <cell r="E138">
            <v>5848</v>
          </cell>
          <cell r="F138">
            <v>9555</v>
          </cell>
          <cell r="G138">
            <v>1.1714285714285715</v>
          </cell>
        </row>
        <row r="139">
          <cell r="A139">
            <v>117</v>
          </cell>
          <cell r="B139" t="str">
            <v>SURNECO</v>
          </cell>
          <cell r="D139">
            <v>-13171</v>
          </cell>
          <cell r="E139">
            <v>39244</v>
          </cell>
          <cell r="F139">
            <v>45956</v>
          </cell>
          <cell r="G139">
            <v>0.56734702759160938</v>
          </cell>
        </row>
        <row r="140">
          <cell r="A140">
            <v>118</v>
          </cell>
          <cell r="B140" t="str">
            <v>SURSECO I</v>
          </cell>
          <cell r="D140">
            <v>2916</v>
          </cell>
          <cell r="E140">
            <v>30900</v>
          </cell>
          <cell r="F140">
            <v>19205</v>
          </cell>
          <cell r="G140">
            <v>1.7607914605571466</v>
          </cell>
        </row>
        <row r="141">
          <cell r="A141">
            <v>119</v>
          </cell>
          <cell r="B141" t="str">
            <v>SURSECO II</v>
          </cell>
          <cell r="D141">
            <v>1713</v>
          </cell>
          <cell r="E141">
            <v>32561</v>
          </cell>
          <cell r="F141">
            <v>65566</v>
          </cell>
          <cell r="G141">
            <v>0.52274044474270198</v>
          </cell>
        </row>
        <row r="142">
          <cell r="A142">
            <v>120</v>
          </cell>
          <cell r="B142" t="str">
            <v>LASURECO</v>
          </cell>
        </row>
      </sheetData>
      <sheetData sheetId="30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BILECO"/>
    </sheetNames>
    <sheetDataSet>
      <sheetData sheetId="0">
        <row r="5">
          <cell r="U5">
            <v>588401.93277000007</v>
          </cell>
        </row>
        <row r="6">
          <cell r="U6">
            <v>21620.024310000001</v>
          </cell>
        </row>
        <row r="7">
          <cell r="U7">
            <v>13361.12004</v>
          </cell>
        </row>
        <row r="10">
          <cell r="U10">
            <v>58634.17822999999</v>
          </cell>
        </row>
        <row r="11">
          <cell r="U11">
            <v>70.282859999999985</v>
          </cell>
        </row>
        <row r="12">
          <cell r="U12">
            <v>1.54227</v>
          </cell>
        </row>
        <row r="14">
          <cell r="U14">
            <v>12851.767089999999</v>
          </cell>
        </row>
        <row r="16">
          <cell r="U16">
            <v>398275.51431</v>
          </cell>
        </row>
        <row r="18">
          <cell r="U18">
            <v>75489.652669999996</v>
          </cell>
        </row>
        <row r="21">
          <cell r="U21">
            <v>14782.125690000001</v>
          </cell>
        </row>
        <row r="22">
          <cell r="U22">
            <v>624.99439000000007</v>
          </cell>
        </row>
        <row r="25">
          <cell r="U25">
            <v>9</v>
          </cell>
        </row>
        <row r="31">
          <cell r="U31">
            <v>92759.45</v>
          </cell>
        </row>
        <row r="32">
          <cell r="U32">
            <v>5349.87</v>
          </cell>
        </row>
        <row r="33">
          <cell r="U33">
            <v>8525.51</v>
          </cell>
        </row>
        <row r="35">
          <cell r="U35">
            <v>92150.67</v>
          </cell>
        </row>
        <row r="38">
          <cell r="U38">
            <v>38850.879999999997</v>
          </cell>
        </row>
        <row r="40">
          <cell r="U40">
            <v>50354.738498888881</v>
          </cell>
        </row>
        <row r="41">
          <cell r="U41">
            <v>1533.91</v>
          </cell>
        </row>
        <row r="42">
          <cell r="U42">
            <v>12394.6839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 CAPITAL"/>
      <sheetName val="Debt Service Ratio revised"/>
      <sheetName val="REG1"/>
      <sheetName val="CAR"/>
      <sheetName val="REG2"/>
      <sheetName val="REG3"/>
      <sheetName val="REG 4 (CALABARZON)"/>
      <sheetName val="REG 4 (MIMAROPA)"/>
      <sheetName val="REG5"/>
      <sheetName val="TOTAL LUZON"/>
      <sheetName val="REG6"/>
      <sheetName val="REG7"/>
      <sheetName val="REG8"/>
      <sheetName val="REG9"/>
      <sheetName val="TOTAL VISAYAS"/>
      <sheetName val="ARMM"/>
      <sheetName val="REG10"/>
      <sheetName val="CARAGA"/>
      <sheetName val="REG11"/>
      <sheetName val="REG12"/>
      <sheetName val="TOTAL MINDANAO"/>
      <sheetName val="SUMMARY"/>
      <sheetName val="executive summ OK"/>
      <sheetName val="RESULTS OF OPERATIONS front)"/>
      <sheetName val="RESULTS OF OPERATIONS PER REG"/>
      <sheetName val="ECs PROFITABILITY ok"/>
      <sheetName val="TOP GROSSER"/>
      <sheetName val="TOP GAINERS"/>
      <sheetName val="TOP LOSERS"/>
      <sheetName val="TOP NO. OF CONSUMERS"/>
      <sheetName val="main"/>
      <sheetName val="main (2)"/>
      <sheetName val="main (3)"/>
      <sheetName val="LUZVIMINDA"/>
      <sheetName val="Parameters"/>
      <sheetName val="Sheet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>
        <row r="2">
          <cell r="A2" t="str">
            <v>CENPELCO</v>
          </cell>
          <cell r="C2">
            <v>542637</v>
          </cell>
          <cell r="D2">
            <v>57487.428999999996</v>
          </cell>
          <cell r="E2">
            <v>9.4392288790650216</v>
          </cell>
          <cell r="F2">
            <v>7008</v>
          </cell>
          <cell r="H2" t="e">
            <v>#REF!</v>
          </cell>
          <cell r="I2" t="e">
            <v>#REF!</v>
          </cell>
          <cell r="K2">
            <v>14.779780465048761</v>
          </cell>
        </row>
        <row r="3">
          <cell r="A3" t="str">
            <v>INEC</v>
          </cell>
          <cell r="C3">
            <v>420923</v>
          </cell>
          <cell r="D3">
            <v>47930.463000000003</v>
          </cell>
          <cell r="E3">
            <v>8.7819514699868417</v>
          </cell>
          <cell r="G3">
            <v>-21904</v>
          </cell>
          <cell r="H3" t="e">
            <v>#REF!</v>
          </cell>
          <cell r="J3" t="e">
            <v>#REF!</v>
          </cell>
          <cell r="K3">
            <v>10.856300176676033</v>
          </cell>
        </row>
        <row r="4">
          <cell r="A4" t="str">
            <v>ISECO</v>
          </cell>
          <cell r="C4">
            <v>418732</v>
          </cell>
          <cell r="D4">
            <v>44617.817999999999</v>
          </cell>
          <cell r="E4">
            <v>9.3848605505540412</v>
          </cell>
          <cell r="F4">
            <v>62351.41320000001</v>
          </cell>
          <cell r="H4" t="e">
            <v>#REF!</v>
          </cell>
          <cell r="I4" t="e">
            <v>#REF!</v>
          </cell>
          <cell r="K4">
            <v>9.886379789196523</v>
          </cell>
        </row>
        <row r="5">
          <cell r="A5" t="str">
            <v>LUELCO</v>
          </cell>
          <cell r="C5">
            <v>281643</v>
          </cell>
          <cell r="D5">
            <v>32584.812999999998</v>
          </cell>
          <cell r="E5">
            <v>8.6433824248124438</v>
          </cell>
          <cell r="F5">
            <v>18306.929000000004</v>
          </cell>
          <cell r="H5" t="e">
            <v>#REF!</v>
          </cell>
          <cell r="J5" t="e">
            <v>#REF!</v>
          </cell>
          <cell r="K5">
            <v>10.652332787232648</v>
          </cell>
        </row>
        <row r="6">
          <cell r="A6" t="str">
            <v>PANELCO I</v>
          </cell>
          <cell r="C6">
            <v>174884</v>
          </cell>
          <cell r="D6">
            <v>18642.652999999998</v>
          </cell>
          <cell r="E6">
            <v>9.3808536799993014</v>
          </cell>
          <cell r="F6">
            <v>4556.2067999999854</v>
          </cell>
          <cell r="H6" t="e">
            <v>#REF!</v>
          </cell>
          <cell r="I6" t="e">
            <v>#REF!</v>
          </cell>
          <cell r="K6">
            <v>12.860997117080815</v>
          </cell>
        </row>
        <row r="7">
          <cell r="A7" t="str">
            <v>PANELCO III</v>
          </cell>
          <cell r="C7">
            <v>569742</v>
          </cell>
          <cell r="D7">
            <v>57043.538</v>
          </cell>
          <cell r="E7">
            <v>9.9878447230955416</v>
          </cell>
          <cell r="F7">
            <v>134309.07079999999</v>
          </cell>
          <cell r="H7" t="e">
            <v>#REF!</v>
          </cell>
          <cell r="J7" t="e">
            <v>#REF!</v>
          </cell>
          <cell r="K7">
            <v>15.562748049260037</v>
          </cell>
        </row>
        <row r="9">
          <cell r="C9">
            <v>2408561</v>
          </cell>
          <cell r="D9">
            <v>258306.71399999998</v>
          </cell>
          <cell r="F9">
            <v>226531.61979999999</v>
          </cell>
          <cell r="G9">
            <v>-21904</v>
          </cell>
          <cell r="H9" t="e">
            <v>#REF!</v>
          </cell>
          <cell r="I9" t="e">
            <v>#REF!</v>
          </cell>
          <cell r="J9" t="e">
            <v>#REF!</v>
          </cell>
        </row>
        <row r="11">
          <cell r="A11" t="str">
            <v>ABRECO</v>
          </cell>
          <cell r="C11">
            <v>0</v>
          </cell>
          <cell r="D11">
            <v>0</v>
          </cell>
          <cell r="E11">
            <v>0</v>
          </cell>
          <cell r="G11">
            <v>0</v>
          </cell>
          <cell r="H11" t="e">
            <v>#REF!</v>
          </cell>
          <cell r="J11" t="e">
            <v>#REF!</v>
          </cell>
          <cell r="K11">
            <v>0</v>
          </cell>
        </row>
        <row r="12">
          <cell r="A12" t="str">
            <v>BENECO</v>
          </cell>
          <cell r="C12">
            <v>669806</v>
          </cell>
          <cell r="D12">
            <v>87991.313999999998</v>
          </cell>
          <cell r="E12">
            <v>7.6121831752620492</v>
          </cell>
          <cell r="F12">
            <v>14307.013400000054</v>
          </cell>
          <cell r="H12" t="e">
            <v>#REF!</v>
          </cell>
          <cell r="J12" t="e">
            <v>#REF!</v>
          </cell>
          <cell r="K12">
            <v>8.9841426877013415</v>
          </cell>
        </row>
        <row r="13">
          <cell r="A13" t="str">
            <v>IFELCO</v>
          </cell>
          <cell r="C13">
            <v>42183</v>
          </cell>
          <cell r="D13">
            <v>3557.2620000000002</v>
          </cell>
          <cell r="E13">
            <v>11.858277517933736</v>
          </cell>
          <cell r="F13">
            <v>3114.5132000000012</v>
          </cell>
          <cell r="H13" t="e">
            <v>#REF!</v>
          </cell>
          <cell r="I13" t="e">
            <v>#REF!</v>
          </cell>
          <cell r="K13">
            <v>11.729868592306069</v>
          </cell>
        </row>
        <row r="14">
          <cell r="A14" t="str">
            <v>KAELCO</v>
          </cell>
          <cell r="C14">
            <v>58969</v>
          </cell>
          <cell r="D14">
            <v>5005.0060000000003</v>
          </cell>
          <cell r="E14">
            <v>11.782003857737632</v>
          </cell>
          <cell r="F14">
            <v>7452.5475000000006</v>
          </cell>
          <cell r="H14" t="e">
            <v>#REF!</v>
          </cell>
          <cell r="J14" t="e">
            <v>#REF!</v>
          </cell>
          <cell r="K14">
            <v>13.329367045635731</v>
          </cell>
        </row>
        <row r="15">
          <cell r="A15" t="str">
            <v>MOPRECO</v>
          </cell>
          <cell r="C15">
            <v>38399</v>
          </cell>
          <cell r="D15">
            <v>4179.3069999999998</v>
          </cell>
          <cell r="E15">
            <v>9.187886891295614</v>
          </cell>
          <cell r="G15">
            <v>-373.67960000000312</v>
          </cell>
          <cell r="H15" t="e">
            <v>#REF!</v>
          </cell>
          <cell r="I15" t="e">
            <v>#REF!</v>
          </cell>
          <cell r="K15">
            <v>11.41795810915203</v>
          </cell>
        </row>
        <row r="17">
          <cell r="C17">
            <v>809357</v>
          </cell>
          <cell r="D17">
            <v>100732.889</v>
          </cell>
          <cell r="F17">
            <v>24874.074100000056</v>
          </cell>
          <cell r="G17">
            <v>-373.67960000000312</v>
          </cell>
          <cell r="H17" t="e">
            <v>#REF!</v>
          </cell>
          <cell r="I17" t="e">
            <v>#REF!</v>
          </cell>
          <cell r="J17" t="e">
            <v>#REF!</v>
          </cell>
        </row>
        <row r="19">
          <cell r="A19" t="str">
            <v>BATANELCO</v>
          </cell>
          <cell r="C19">
            <v>13762</v>
          </cell>
          <cell r="D19">
            <v>1193.7460000000001</v>
          </cell>
          <cell r="E19">
            <v>11.528415592596749</v>
          </cell>
          <cell r="F19">
            <v>881</v>
          </cell>
          <cell r="H19" t="e">
            <v>#REF!</v>
          </cell>
          <cell r="I19" t="e">
            <v>#REF!</v>
          </cell>
          <cell r="K19">
            <v>4.375963315814011</v>
          </cell>
        </row>
        <row r="20">
          <cell r="A20" t="str">
            <v>CAGELCO I</v>
          </cell>
          <cell r="C20">
            <v>346494</v>
          </cell>
          <cell r="D20">
            <v>35587.250999999997</v>
          </cell>
          <cell r="E20">
            <v>9.7364643310043828</v>
          </cell>
          <cell r="F20">
            <v>13084</v>
          </cell>
          <cell r="H20" t="e">
            <v>#REF!</v>
          </cell>
          <cell r="J20" t="e">
            <v>#REF!</v>
          </cell>
          <cell r="K20">
            <v>12.250448997519891</v>
          </cell>
        </row>
        <row r="21">
          <cell r="A21" t="str">
            <v>CAGELCO II</v>
          </cell>
          <cell r="C21">
            <v>197570</v>
          </cell>
          <cell r="D21">
            <v>20317.325000000001</v>
          </cell>
          <cell r="E21">
            <v>9.7242132022793353</v>
          </cell>
          <cell r="G21">
            <v>-4237.0941999999923</v>
          </cell>
          <cell r="H21" t="e">
            <v>#REF!</v>
          </cell>
          <cell r="I21" t="e">
            <v>#REF!</v>
          </cell>
          <cell r="K21">
            <v>10.327272278774876</v>
          </cell>
        </row>
        <row r="22">
          <cell r="A22" t="str">
            <v>ISELCO I</v>
          </cell>
          <cell r="C22">
            <v>557034</v>
          </cell>
          <cell r="D22">
            <v>56463.512999999999</v>
          </cell>
          <cell r="E22">
            <v>9.865379789599702</v>
          </cell>
          <cell r="F22">
            <v>11215.353600000031</v>
          </cell>
          <cell r="H22" t="e">
            <v>#REF!</v>
          </cell>
          <cell r="J22" t="e">
            <v>#REF!</v>
          </cell>
          <cell r="K22">
            <v>13.71984417029824</v>
          </cell>
        </row>
        <row r="23">
          <cell r="A23" t="str">
            <v>ISELCO II</v>
          </cell>
          <cell r="C23">
            <v>264893</v>
          </cell>
          <cell r="D23">
            <v>19602.57</v>
          </cell>
          <cell r="E23">
            <v>13.513177098717158</v>
          </cell>
          <cell r="G23">
            <v>-4085</v>
          </cell>
          <cell r="H23" t="e">
            <v>#REF!</v>
          </cell>
          <cell r="J23" t="e">
            <v>#REF!</v>
          </cell>
          <cell r="K23">
            <v>15.631704463739499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 t="e">
            <v>#REF!</v>
          </cell>
          <cell r="I24" t="e">
            <v>#REF!</v>
          </cell>
          <cell r="K24">
            <v>0</v>
          </cell>
        </row>
        <row r="25">
          <cell r="A25" t="str">
            <v>QUIRELCO</v>
          </cell>
          <cell r="C25">
            <v>56148</v>
          </cell>
          <cell r="D25">
            <v>5487.8649999999998</v>
          </cell>
          <cell r="E25">
            <v>10.231301243744152</v>
          </cell>
          <cell r="F25">
            <v>1153</v>
          </cell>
          <cell r="H25" t="e">
            <v>#REF!</v>
          </cell>
          <cell r="I25" t="e">
            <v>#REF!</v>
          </cell>
          <cell r="K25">
            <v>15.704533769143197</v>
          </cell>
        </row>
        <row r="27">
          <cell r="C27">
            <v>1435901</v>
          </cell>
          <cell r="D27">
            <v>138652.26999999999</v>
          </cell>
          <cell r="F27">
            <v>26333.353600000031</v>
          </cell>
          <cell r="G27">
            <v>-8322.0941999999923</v>
          </cell>
          <cell r="H27" t="e">
            <v>#REF!</v>
          </cell>
          <cell r="I27" t="e">
            <v>#REF!</v>
          </cell>
          <cell r="J27" t="e">
            <v>#REF!</v>
          </cell>
        </row>
        <row r="29">
          <cell r="A29" t="str">
            <v>AURELCO</v>
          </cell>
          <cell r="C29">
            <v>72319</v>
          </cell>
          <cell r="D29">
            <v>6364.0249999999996</v>
          </cell>
          <cell r="E29">
            <v>11.363720287082469</v>
          </cell>
          <cell r="F29">
            <v>5594</v>
          </cell>
          <cell r="H29" t="e">
            <v>#REF!</v>
          </cell>
          <cell r="I29" t="e">
            <v>#REF!</v>
          </cell>
          <cell r="K29">
            <v>8.791810982184483</v>
          </cell>
        </row>
        <row r="30">
          <cell r="A30" t="str">
            <v>NEECO I</v>
          </cell>
          <cell r="C30">
            <v>240606</v>
          </cell>
          <cell r="D30">
            <v>27776.65</v>
          </cell>
          <cell r="E30">
            <v>8.6621676840079704</v>
          </cell>
          <cell r="F30">
            <v>31460.650800000003</v>
          </cell>
          <cell r="H30" t="e">
            <v>#REF!</v>
          </cell>
          <cell r="I30" t="e">
            <v>#REF!</v>
          </cell>
          <cell r="K30">
            <v>9.144774098625355</v>
          </cell>
        </row>
        <row r="31">
          <cell r="A31" t="str">
            <v>NEECO II - Area I</v>
          </cell>
          <cell r="C31">
            <v>290241</v>
          </cell>
          <cell r="D31">
            <v>29430.37</v>
          </cell>
          <cell r="E31">
            <v>9.8619555241745172</v>
          </cell>
          <cell r="F31">
            <v>3386</v>
          </cell>
          <cell r="H31" t="e">
            <v>#REF!</v>
          </cell>
          <cell r="J31" t="e">
            <v>#REF!</v>
          </cell>
          <cell r="K31">
            <v>10.515675750849701</v>
          </cell>
        </row>
        <row r="32">
          <cell r="A32" t="str">
            <v>NEECO II - Area II</v>
          </cell>
          <cell r="C32">
            <v>282797</v>
          </cell>
          <cell r="D32">
            <v>31351.312999999998</v>
          </cell>
          <cell r="E32">
            <v>9.0202601721975739</v>
          </cell>
          <cell r="G32">
            <v>-1497</v>
          </cell>
          <cell r="H32" t="e">
            <v>#REF!</v>
          </cell>
          <cell r="I32" t="e">
            <v>#REF!</v>
          </cell>
          <cell r="K32">
            <v>10.02319788396658</v>
          </cell>
        </row>
        <row r="33">
          <cell r="A33" t="str">
            <v>PELCO I</v>
          </cell>
          <cell r="C33">
            <v>336487</v>
          </cell>
          <cell r="D33">
            <v>38434.523999999998</v>
          </cell>
          <cell r="E33">
            <v>8.7548111692498143</v>
          </cell>
          <cell r="F33">
            <v>44883</v>
          </cell>
          <cell r="H33" t="e">
            <v>#REF!</v>
          </cell>
          <cell r="I33" t="e">
            <v>#REF!</v>
          </cell>
          <cell r="K33">
            <v>7.2959071060044085</v>
          </cell>
        </row>
        <row r="34">
          <cell r="A34" t="str">
            <v>PELCO II</v>
          </cell>
          <cell r="C34">
            <v>714397</v>
          </cell>
          <cell r="D34">
            <v>74624.486999999994</v>
          </cell>
          <cell r="E34">
            <v>9.573224938886348</v>
          </cell>
          <cell r="F34">
            <v>6332.5023999999976</v>
          </cell>
          <cell r="H34" t="e">
            <v>#REF!</v>
          </cell>
          <cell r="J34" t="e">
            <v>#REF!</v>
          </cell>
          <cell r="K34">
            <v>12.354476901394596</v>
          </cell>
        </row>
        <row r="35">
          <cell r="A35" t="str">
            <v>PELCO III</v>
          </cell>
          <cell r="C35">
            <v>278798</v>
          </cell>
          <cell r="D35">
            <v>29746.262999999999</v>
          </cell>
          <cell r="E35">
            <v>9.3725386614110153</v>
          </cell>
          <cell r="G35">
            <v>-14923</v>
          </cell>
          <cell r="H35" t="e">
            <v>#REF!</v>
          </cell>
          <cell r="J35" t="e">
            <v>#REF!</v>
          </cell>
          <cell r="K35">
            <v>15.250314307667026</v>
          </cell>
        </row>
        <row r="36">
          <cell r="A36" t="str">
            <v>PENELCO</v>
          </cell>
          <cell r="C36">
            <v>719378</v>
          </cell>
          <cell r="D36">
            <v>80854.619000000006</v>
          </cell>
          <cell r="E36">
            <v>8.8971787746597375</v>
          </cell>
          <cell r="F36">
            <v>78268</v>
          </cell>
          <cell r="H36" t="e">
            <v>#REF!</v>
          </cell>
          <cell r="I36" t="e">
            <v>#REF!</v>
          </cell>
          <cell r="K36">
            <v>7.2778980563775741</v>
          </cell>
        </row>
        <row r="37">
          <cell r="A37" t="str">
            <v>PRESCO</v>
          </cell>
          <cell r="C37">
            <v>67259</v>
          </cell>
          <cell r="D37">
            <v>7180.1570000000002</v>
          </cell>
          <cell r="E37">
            <v>9.367343917410162</v>
          </cell>
          <cell r="F37">
            <v>3595</v>
          </cell>
          <cell r="H37" t="e">
            <v>#REF!</v>
          </cell>
          <cell r="I37" t="e">
            <v>#REF!</v>
          </cell>
          <cell r="K37">
            <v>9.8537264311255406</v>
          </cell>
        </row>
        <row r="38">
          <cell r="A38" t="str">
            <v>SAJELCO</v>
          </cell>
          <cell r="C38">
            <v>143030</v>
          </cell>
          <cell r="D38">
            <v>15623.296</v>
          </cell>
          <cell r="E38">
            <v>9.1549183987808966</v>
          </cell>
          <cell r="F38">
            <v>5402.2502000000095</v>
          </cell>
          <cell r="H38" t="e">
            <v>#REF!</v>
          </cell>
          <cell r="I38" t="e">
            <v>#REF!</v>
          </cell>
          <cell r="K38">
            <v>9.0127184682744712</v>
          </cell>
        </row>
        <row r="39">
          <cell r="A39" t="str">
            <v>TARELCO I</v>
          </cell>
          <cell r="C39">
            <v>313193</v>
          </cell>
          <cell r="D39">
            <v>40332.695</v>
          </cell>
          <cell r="E39">
            <v>7.7652385986108792</v>
          </cell>
          <cell r="F39">
            <v>49595</v>
          </cell>
          <cell r="H39" t="e">
            <v>#REF!</v>
          </cell>
          <cell r="J39" t="e">
            <v>#REF!</v>
          </cell>
          <cell r="K39">
            <v>8.407899566718612</v>
          </cell>
        </row>
        <row r="40">
          <cell r="A40" t="str">
            <v>TARELCO II</v>
          </cell>
          <cell r="C40">
            <v>354466</v>
          </cell>
          <cell r="D40">
            <v>42427.468999999997</v>
          </cell>
          <cell r="E40">
            <v>8.3546345882663893</v>
          </cell>
          <cell r="F40">
            <v>53250.508199999982</v>
          </cell>
          <cell r="H40" t="e">
            <v>#REF!</v>
          </cell>
          <cell r="I40" t="e">
            <v>#REF!</v>
          </cell>
          <cell r="K40">
            <v>7.8535275896139973</v>
          </cell>
        </row>
        <row r="41">
          <cell r="A41" t="str">
            <v>ZAMECO I</v>
          </cell>
          <cell r="C41">
            <v>171310</v>
          </cell>
          <cell r="D41">
            <v>18384.277999999998</v>
          </cell>
          <cell r="E41">
            <v>9.3182881590454638</v>
          </cell>
          <cell r="F41">
            <v>21981</v>
          </cell>
          <cell r="H41" t="e">
            <v>#REF!</v>
          </cell>
          <cell r="I41" t="e">
            <v>#REF!</v>
          </cell>
          <cell r="K41">
            <v>11.33664464137226</v>
          </cell>
        </row>
        <row r="42">
          <cell r="A42" t="str">
            <v>ZAMECO II</v>
          </cell>
          <cell r="C42">
            <v>224988</v>
          </cell>
          <cell r="D42">
            <v>24495.496999999999</v>
          </cell>
          <cell r="E42">
            <v>9.1848718154197897</v>
          </cell>
          <cell r="F42">
            <v>18049.863000000012</v>
          </cell>
          <cell r="H42" t="e">
            <v>#REF!</v>
          </cell>
          <cell r="J42" t="e">
            <v>#REF!</v>
          </cell>
          <cell r="K42">
            <v>11.72721347043861</v>
          </cell>
        </row>
        <row r="44">
          <cell r="C44">
            <v>4209269</v>
          </cell>
          <cell r="D44">
            <v>467025.64299999992</v>
          </cell>
          <cell r="F44">
            <v>321797.7746</v>
          </cell>
          <cell r="G44">
            <v>-16420</v>
          </cell>
          <cell r="H44" t="e">
            <v>#REF!</v>
          </cell>
          <cell r="I44" t="e">
            <v>#REF!</v>
          </cell>
          <cell r="J44" t="e">
            <v>#REF!</v>
          </cell>
        </row>
        <row r="46">
          <cell r="A46" t="str">
            <v>BATELEC I</v>
          </cell>
          <cell r="C46">
            <v>550687</v>
          </cell>
          <cell r="D46">
            <v>56673.845999999998</v>
          </cell>
          <cell r="E46">
            <v>9.7167748241402219</v>
          </cell>
          <cell r="F46">
            <v>142957</v>
          </cell>
          <cell r="H46" t="e">
            <v>#REF!</v>
          </cell>
          <cell r="I46" t="e">
            <v>#REF!</v>
          </cell>
          <cell r="K46">
            <v>13.22</v>
          </cell>
        </row>
        <row r="47">
          <cell r="A47" t="str">
            <v>BATELEC II</v>
          </cell>
          <cell r="C47">
            <v>1401807</v>
          </cell>
          <cell r="D47">
            <v>156203.75</v>
          </cell>
          <cell r="E47">
            <v>8.974221169466162</v>
          </cell>
          <cell r="G47">
            <v>-25572</v>
          </cell>
          <cell r="H47" t="e">
            <v>#REF!</v>
          </cell>
          <cell r="I47" t="e">
            <v>#REF!</v>
          </cell>
          <cell r="K47">
            <v>9.8293414050098029</v>
          </cell>
        </row>
        <row r="48">
          <cell r="A48" t="str">
            <v>BISELCO</v>
          </cell>
          <cell r="C48">
            <v>24069</v>
          </cell>
          <cell r="D48">
            <v>2561.8000000000002</v>
          </cell>
          <cell r="E48">
            <v>9.3953470216254189</v>
          </cell>
          <cell r="G48">
            <v>-1422</v>
          </cell>
          <cell r="H48" t="e">
            <v>#REF!</v>
          </cell>
          <cell r="I48" t="e">
            <v>#REF!</v>
          </cell>
          <cell r="K48">
            <v>13.741115246224062</v>
          </cell>
        </row>
        <row r="49">
          <cell r="A49" t="str">
            <v>FLECO</v>
          </cell>
          <cell r="C49">
            <v>168189</v>
          </cell>
          <cell r="D49">
            <v>17143.402999999998</v>
          </cell>
          <cell r="E49">
            <v>9.8107126105592926</v>
          </cell>
          <cell r="F49">
            <v>13701</v>
          </cell>
          <cell r="H49" t="e">
            <v>#REF!</v>
          </cell>
          <cell r="I49" t="e">
            <v>#REF!</v>
          </cell>
          <cell r="K49">
            <v>12.010728043682061</v>
          </cell>
        </row>
        <row r="50">
          <cell r="A50" t="str">
            <v>LUBELCO</v>
          </cell>
          <cell r="C50">
            <v>4967</v>
          </cell>
          <cell r="D50">
            <v>412.07499999999999</v>
          </cell>
          <cell r="E50">
            <v>12.053631013771765</v>
          </cell>
          <cell r="G50">
            <v>-210</v>
          </cell>
          <cell r="H50" t="e">
            <v>#REF!</v>
          </cell>
          <cell r="I50" t="e">
            <v>#REF!</v>
          </cell>
          <cell r="K50">
            <v>13.03</v>
          </cell>
        </row>
        <row r="51">
          <cell r="A51" t="str">
            <v>MARELCO</v>
          </cell>
          <cell r="C51">
            <v>83083</v>
          </cell>
          <cell r="D51">
            <v>7960.7349999999997</v>
          </cell>
          <cell r="E51">
            <v>10.436599133120247</v>
          </cell>
          <cell r="F51">
            <v>2810</v>
          </cell>
          <cell r="H51" t="e">
            <v>#REF!</v>
          </cell>
          <cell r="J51" t="e">
            <v>#REF!</v>
          </cell>
          <cell r="K51">
            <v>7.8246594613768039</v>
          </cell>
        </row>
        <row r="52">
          <cell r="A52" t="str">
            <v>OMECO</v>
          </cell>
          <cell r="C52">
            <v>178137</v>
          </cell>
          <cell r="D52">
            <v>16369.263000000001</v>
          </cell>
          <cell r="E52">
            <v>10.882408083980323</v>
          </cell>
          <cell r="F52">
            <v>3711</v>
          </cell>
          <cell r="H52" t="e">
            <v>#REF!</v>
          </cell>
          <cell r="J52" t="e">
            <v>#REF!</v>
          </cell>
          <cell r="K52">
            <v>13.9872321368259</v>
          </cell>
        </row>
        <row r="53">
          <cell r="A53" t="str">
            <v>ORMECO</v>
          </cell>
          <cell r="C53">
            <v>413406</v>
          </cell>
          <cell r="D53">
            <v>39456.593000000001</v>
          </cell>
          <cell r="E53">
            <v>10.477488515037271</v>
          </cell>
          <cell r="F53">
            <v>2526</v>
          </cell>
          <cell r="H53" t="e">
            <v>#REF!</v>
          </cell>
          <cell r="I53" t="e">
            <v>#REF!</v>
          </cell>
          <cell r="K53">
            <v>11.929243120942681</v>
          </cell>
        </row>
        <row r="54">
          <cell r="A54" t="str">
            <v>PALECO</v>
          </cell>
          <cell r="C54">
            <v>420477</v>
          </cell>
          <cell r="D54">
            <v>43392.264000000003</v>
          </cell>
          <cell r="E54">
            <v>9.6901373940755882</v>
          </cell>
          <cell r="F54">
            <v>13204</v>
          </cell>
          <cell r="H54" t="e">
            <v>#REF!</v>
          </cell>
          <cell r="I54" t="e">
            <v>#REF!</v>
          </cell>
          <cell r="K54">
            <v>9.5279901708158601</v>
          </cell>
        </row>
        <row r="55">
          <cell r="A55" t="str">
            <v>QUEZELCO I</v>
          </cell>
          <cell r="C55">
            <v>271577</v>
          </cell>
          <cell r="D55">
            <v>27656.538</v>
          </cell>
          <cell r="E55">
            <v>9.8196310760226027</v>
          </cell>
          <cell r="F55">
            <v>11670.673199999961</v>
          </cell>
          <cell r="H55" t="e">
            <v>#REF!</v>
          </cell>
          <cell r="J55" t="e">
            <v>#REF!</v>
          </cell>
          <cell r="K55">
            <v>17.827143474879676</v>
          </cell>
        </row>
        <row r="56">
          <cell r="A56" t="str">
            <v xml:space="preserve">QUEZELCO II </v>
          </cell>
          <cell r="C56">
            <v>59813</v>
          </cell>
          <cell r="D56">
            <v>4890.7659999999996</v>
          </cell>
          <cell r="E56">
            <v>12.22978159249492</v>
          </cell>
          <cell r="F56">
            <v>1045</v>
          </cell>
          <cell r="H56" t="e">
            <v>#REF!</v>
          </cell>
          <cell r="J56" t="e">
            <v>#REF!</v>
          </cell>
          <cell r="K56">
            <v>15.857093895346159</v>
          </cell>
        </row>
        <row r="57">
          <cell r="A57" t="str">
            <v>ROMELCO</v>
          </cell>
          <cell r="C57">
            <v>29378</v>
          </cell>
          <cell r="D57">
            <v>2776.52</v>
          </cell>
          <cell r="E57">
            <v>10.580871018397131</v>
          </cell>
          <cell r="F57">
            <v>1309</v>
          </cell>
          <cell r="H57" t="e">
            <v>#REF!</v>
          </cell>
          <cell r="I57" t="e">
            <v>#REF!</v>
          </cell>
          <cell r="K57">
            <v>11.64749236165941</v>
          </cell>
        </row>
        <row r="58">
          <cell r="A58" t="str">
            <v>TIELCO</v>
          </cell>
          <cell r="C58">
            <v>47993</v>
          </cell>
          <cell r="D58">
            <v>5212.5130000000008</v>
          </cell>
          <cell r="E58">
            <v>9.2072672048971373</v>
          </cell>
          <cell r="F58">
            <v>516</v>
          </cell>
          <cell r="H58" t="e">
            <v>#REF!</v>
          </cell>
          <cell r="I58" t="e">
            <v>#REF!</v>
          </cell>
          <cell r="K58">
            <v>9.1517919958364633</v>
          </cell>
        </row>
        <row r="60">
          <cell r="C60">
            <v>3653583</v>
          </cell>
          <cell r="D60">
            <v>380710.06599999999</v>
          </cell>
          <cell r="F60">
            <v>193449.67319999996</v>
          </cell>
          <cell r="G60">
            <v>-27204</v>
          </cell>
          <cell r="H60" t="e">
            <v>#REF!</v>
          </cell>
          <cell r="I60" t="e">
            <v>#REF!</v>
          </cell>
          <cell r="J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>
            <v>0</v>
          </cell>
          <cell r="G62">
            <v>0</v>
          </cell>
          <cell r="H62" t="e">
            <v>#REF!</v>
          </cell>
          <cell r="J62" t="e">
            <v>#REF!</v>
          </cell>
          <cell r="K62">
            <v>0</v>
          </cell>
        </row>
        <row r="63">
          <cell r="A63" t="str">
            <v>CANORECO</v>
          </cell>
          <cell r="C63">
            <v>242638</v>
          </cell>
          <cell r="D63">
            <v>25619.966</v>
          </cell>
          <cell r="E63">
            <v>9.4706604997055805</v>
          </cell>
          <cell r="F63">
            <v>21942</v>
          </cell>
          <cell r="H63" t="e">
            <v>#REF!</v>
          </cell>
          <cell r="J63" t="e">
            <v>#REF!</v>
          </cell>
          <cell r="K63">
            <v>10.448540506761962</v>
          </cell>
        </row>
        <row r="64">
          <cell r="A64" t="str">
            <v>CASURECO I</v>
          </cell>
          <cell r="C64">
            <v>119880</v>
          </cell>
          <cell r="D64">
            <v>11166.819</v>
          </cell>
          <cell r="E64">
            <v>10.735375938304365</v>
          </cell>
          <cell r="G64">
            <v>-3398</v>
          </cell>
          <cell r="H64" t="e">
            <v>#REF!</v>
          </cell>
          <cell r="J64" t="e">
            <v>#REF!</v>
          </cell>
          <cell r="K64">
            <v>14.7259410745392</v>
          </cell>
        </row>
        <row r="65">
          <cell r="A65" t="str">
            <v>CASURECO II</v>
          </cell>
          <cell r="C65">
            <v>500650</v>
          </cell>
          <cell r="D65">
            <v>49984.273999999998</v>
          </cell>
          <cell r="E65">
            <v>10.016150279585936</v>
          </cell>
          <cell r="F65">
            <v>99707.001600000018</v>
          </cell>
          <cell r="H65" t="e">
            <v>#REF!</v>
          </cell>
          <cell r="J65" t="e">
            <v>#REF!</v>
          </cell>
          <cell r="K65">
            <v>14.868365808240705</v>
          </cell>
        </row>
        <row r="66">
          <cell r="A66" t="str">
            <v>CASURECO III</v>
          </cell>
          <cell r="C66">
            <v>177635</v>
          </cell>
          <cell r="D66">
            <v>15067.129000000001</v>
          </cell>
          <cell r="E66">
            <v>11.789571855394614</v>
          </cell>
          <cell r="F66">
            <v>6459</v>
          </cell>
          <cell r="H66" t="e">
            <v>#REF!</v>
          </cell>
          <cell r="J66" t="e">
            <v>#REF!</v>
          </cell>
          <cell r="K66">
            <v>19.020682000490872</v>
          </cell>
        </row>
        <row r="67">
          <cell r="A67" t="str">
            <v>CASURECO IV</v>
          </cell>
          <cell r="C67">
            <v>94671</v>
          </cell>
          <cell r="D67">
            <v>8004.2190000000001</v>
          </cell>
          <cell r="E67">
            <v>11.827637399726319</v>
          </cell>
          <cell r="F67">
            <v>1720</v>
          </cell>
          <cell r="H67" t="e">
            <v>#REF!</v>
          </cell>
          <cell r="I67" t="e">
            <v>#REF!</v>
          </cell>
          <cell r="K67">
            <v>13.01728522247144</v>
          </cell>
        </row>
        <row r="68">
          <cell r="A68" t="str">
            <v>FICELCO</v>
          </cell>
          <cell r="C68">
            <v>83070</v>
          </cell>
          <cell r="D68">
            <v>7619.3890000000001</v>
          </cell>
          <cell r="E68">
            <v>10.902449002144397</v>
          </cell>
          <cell r="F68">
            <v>753.30060000000231</v>
          </cell>
          <cell r="H68" t="e">
            <v>#REF!</v>
          </cell>
          <cell r="I68" t="e">
            <v>#REF!</v>
          </cell>
          <cell r="K68">
            <v>14.66235305863653</v>
          </cell>
        </row>
        <row r="69">
          <cell r="A69" t="str">
            <v>MASELCO</v>
          </cell>
          <cell r="C69">
            <v>121825</v>
          </cell>
          <cell r="D69">
            <v>14407.574000000001</v>
          </cell>
          <cell r="E69">
            <v>8.4556220221391882</v>
          </cell>
          <cell r="F69">
            <v>7521</v>
          </cell>
          <cell r="H69" t="e">
            <v>#REF!</v>
          </cell>
          <cell r="J69" t="e">
            <v>#REF!</v>
          </cell>
          <cell r="K69">
            <v>15.825452119886998</v>
          </cell>
        </row>
        <row r="70">
          <cell r="A70" t="str">
            <v>SORECO I</v>
          </cell>
          <cell r="C70">
            <v>91402</v>
          </cell>
          <cell r="D70">
            <v>7865.26</v>
          </cell>
          <cell r="E70">
            <v>11.620976293218533</v>
          </cell>
          <cell r="F70">
            <v>9909</v>
          </cell>
          <cell r="H70" t="e">
            <v>#REF!</v>
          </cell>
          <cell r="J70" t="e">
            <v>#REF!</v>
          </cell>
          <cell r="K70">
            <v>11.684032710959958</v>
          </cell>
        </row>
        <row r="71">
          <cell r="A71" t="str">
            <v>SORECO II</v>
          </cell>
          <cell r="C71">
            <v>156686</v>
          </cell>
          <cell r="D71">
            <v>15599.692999999999</v>
          </cell>
          <cell r="E71">
            <v>10.044172023128917</v>
          </cell>
          <cell r="F71">
            <v>2126</v>
          </cell>
          <cell r="H71" t="e">
            <v>#REF!</v>
          </cell>
          <cell r="J71" t="e">
            <v>#REF!</v>
          </cell>
          <cell r="K71">
            <v>17.772336912491213</v>
          </cell>
        </row>
        <row r="72">
          <cell r="A72" t="str">
            <v>TISELCO</v>
          </cell>
          <cell r="C72">
            <v>12745</v>
          </cell>
          <cell r="D72">
            <v>1088.0840000000001</v>
          </cell>
          <cell r="E72">
            <v>11.713250079957062</v>
          </cell>
          <cell r="F72">
            <v>3321.8912</v>
          </cell>
          <cell r="H72" t="e">
            <v>#REF!</v>
          </cell>
          <cell r="I72" t="e">
            <v>#REF!</v>
          </cell>
          <cell r="K72">
            <v>14.619180181730023</v>
          </cell>
        </row>
        <row r="74">
          <cell r="C74">
            <v>1601202</v>
          </cell>
          <cell r="D74">
            <v>156422.40700000001</v>
          </cell>
          <cell r="F74">
            <v>153459.19340000005</v>
          </cell>
          <cell r="G74">
            <v>-3398</v>
          </cell>
          <cell r="H74" t="e">
            <v>#REF!</v>
          </cell>
          <cell r="I74" t="e">
            <v>#REF!</v>
          </cell>
          <cell r="J74" t="e">
            <v>#REF!</v>
          </cell>
        </row>
        <row r="76">
          <cell r="A76" t="str">
            <v>AKELCO</v>
          </cell>
          <cell r="C76">
            <v>459282</v>
          </cell>
          <cell r="D76">
            <v>45151.277999999998</v>
          </cell>
          <cell r="E76">
            <v>10.172070876930659</v>
          </cell>
          <cell r="F76">
            <v>22670</v>
          </cell>
          <cell r="H76" t="e">
            <v>#REF!</v>
          </cell>
          <cell r="I76" t="e">
            <v>#REF!</v>
          </cell>
          <cell r="K76">
            <v>11.580461852210586</v>
          </cell>
        </row>
        <row r="77">
          <cell r="A77" t="str">
            <v>ANTECO</v>
          </cell>
          <cell r="C77">
            <v>163698</v>
          </cell>
          <cell r="D77">
            <v>17348.184000000001</v>
          </cell>
          <cell r="E77">
            <v>9.4360308836936468</v>
          </cell>
          <cell r="F77">
            <v>10314.564799999993</v>
          </cell>
          <cell r="H77" t="e">
            <v>#REF!</v>
          </cell>
          <cell r="I77" t="e">
            <v>#REF!</v>
          </cell>
          <cell r="K77">
            <v>13.364321905613078</v>
          </cell>
        </row>
        <row r="78">
          <cell r="A78" t="str">
            <v>CAPELCO</v>
          </cell>
          <cell r="C78">
            <v>264253</v>
          </cell>
          <cell r="D78">
            <v>21982.613000000001</v>
          </cell>
          <cell r="E78">
            <v>12.02100041519177</v>
          </cell>
          <cell r="G78">
            <v>-39590.809200000018</v>
          </cell>
          <cell r="H78" t="e">
            <v>#REF!</v>
          </cell>
          <cell r="I78" t="e">
            <v>#REF!</v>
          </cell>
          <cell r="K78">
            <v>19.396967425139312</v>
          </cell>
        </row>
        <row r="79">
          <cell r="A79" t="str">
            <v>CENECO</v>
          </cell>
          <cell r="C79">
            <v>1128375</v>
          </cell>
          <cell r="D79">
            <v>138652.755</v>
          </cell>
          <cell r="E79">
            <v>8.1381361661367642</v>
          </cell>
          <cell r="G79">
            <v>-43535.637899999972</v>
          </cell>
          <cell r="H79" t="e">
            <v>#REF!</v>
          </cell>
          <cell r="J79" t="e">
            <v>#REF!</v>
          </cell>
          <cell r="K79">
            <v>14.148041986511247</v>
          </cell>
        </row>
        <row r="80">
          <cell r="A80" t="str">
            <v>GUIMELCO</v>
          </cell>
          <cell r="C80">
            <v>61067</v>
          </cell>
          <cell r="D80">
            <v>4882.0079999999998</v>
          </cell>
          <cell r="E80">
            <v>12.508582534072046</v>
          </cell>
          <cell r="F80">
            <v>644.58320000000094</v>
          </cell>
          <cell r="H80" t="e">
            <v>#REF!</v>
          </cell>
          <cell r="I80" t="e">
            <v>#REF!</v>
          </cell>
          <cell r="K80">
            <v>14.127351343464504</v>
          </cell>
        </row>
        <row r="81">
          <cell r="A81" t="str">
            <v>ILECO I</v>
          </cell>
          <cell r="C81">
            <v>440502</v>
          </cell>
          <cell r="D81">
            <v>42877.275000000001</v>
          </cell>
          <cell r="E81">
            <v>10.273553998009435</v>
          </cell>
          <cell r="F81">
            <v>17064.758900000015</v>
          </cell>
          <cell r="H81" t="e">
            <v>#REF!</v>
          </cell>
          <cell r="I81" t="e">
            <v>#REF!</v>
          </cell>
          <cell r="K81">
            <v>8.5754123700605529</v>
          </cell>
        </row>
        <row r="82">
          <cell r="A82" t="str">
            <v>ILECO II</v>
          </cell>
          <cell r="C82">
            <v>266353</v>
          </cell>
          <cell r="D82">
            <v>25718.456999999999</v>
          </cell>
          <cell r="E82">
            <v>10.356492226574868</v>
          </cell>
          <cell r="F82">
            <v>24084</v>
          </cell>
          <cell r="H82" t="e">
            <v>#REF!</v>
          </cell>
          <cell r="I82" t="e">
            <v>#REF!</v>
          </cell>
          <cell r="K82">
            <v>10.683592641243472</v>
          </cell>
        </row>
        <row r="83">
          <cell r="A83" t="str">
            <v>ILECO III</v>
          </cell>
          <cell r="C83">
            <v>80283</v>
          </cell>
          <cell r="D83">
            <v>7358.1980000000003</v>
          </cell>
          <cell r="E83">
            <v>10.910687643904119</v>
          </cell>
          <cell r="G83">
            <v>-593.45059999999648</v>
          </cell>
          <cell r="H83" t="e">
            <v>#REF!</v>
          </cell>
          <cell r="I83" t="e">
            <v>#REF!</v>
          </cell>
          <cell r="K83">
            <v>20.131665915220438</v>
          </cell>
        </row>
        <row r="84">
          <cell r="A84" t="str">
            <v>NOCECO</v>
          </cell>
          <cell r="C84">
            <v>348183</v>
          </cell>
          <cell r="D84">
            <v>40610.607000000004</v>
          </cell>
          <cell r="E84">
            <v>8.5736960297096765</v>
          </cell>
          <cell r="G84">
            <v>-10479.037300000025</v>
          </cell>
          <cell r="H84" t="e">
            <v>#REF!</v>
          </cell>
          <cell r="I84" t="e">
            <v>#REF!</v>
          </cell>
          <cell r="K84">
            <v>9.7092248111510919</v>
          </cell>
        </row>
        <row r="85">
          <cell r="A85" t="str">
            <v>VRESCO</v>
          </cell>
          <cell r="C85">
            <v>351738</v>
          </cell>
          <cell r="D85">
            <v>31513.52</v>
          </cell>
          <cell r="E85">
            <v>11.161495129709406</v>
          </cell>
          <cell r="F85">
            <v>15195</v>
          </cell>
          <cell r="H85" t="e">
            <v>#REF!</v>
          </cell>
          <cell r="I85" t="e">
            <v>#REF!</v>
          </cell>
          <cell r="K85">
            <v>11.438715354513572</v>
          </cell>
        </row>
        <row r="87">
          <cell r="C87">
            <v>3563734</v>
          </cell>
          <cell r="D87">
            <v>376094.89500000002</v>
          </cell>
          <cell r="F87">
            <v>89972.906900000002</v>
          </cell>
          <cell r="G87">
            <v>-94198.935000000012</v>
          </cell>
          <cell r="H87" t="e">
            <v>#REF!</v>
          </cell>
          <cell r="I87" t="e">
            <v>#REF!</v>
          </cell>
          <cell r="J87" t="e">
            <v>#REF!</v>
          </cell>
        </row>
        <row r="89">
          <cell r="A89" t="str">
            <v>BANELCO</v>
          </cell>
          <cell r="C89">
            <v>23481</v>
          </cell>
          <cell r="D89">
            <v>2287.3690000000001</v>
          </cell>
          <cell r="E89">
            <v>10.265505915311433</v>
          </cell>
          <cell r="G89">
            <v>-1547.9387999999999</v>
          </cell>
          <cell r="H89" t="e">
            <v>#REF!</v>
          </cell>
          <cell r="J89" t="e">
            <v>#REF!</v>
          </cell>
          <cell r="K89">
            <v>8.5896300535345702</v>
          </cell>
        </row>
        <row r="90">
          <cell r="A90" t="str">
            <v>BOHECO I</v>
          </cell>
          <cell r="C90">
            <v>220943</v>
          </cell>
          <cell r="D90">
            <v>26581.646000000001</v>
          </cell>
          <cell r="E90">
            <v>8.311863005022337</v>
          </cell>
          <cell r="G90">
            <v>-4015</v>
          </cell>
          <cell r="H90" t="e">
            <v>#REF!</v>
          </cell>
          <cell r="I90" t="e">
            <v>#REF!</v>
          </cell>
          <cell r="K90">
            <v>6.8205810284919623</v>
          </cell>
        </row>
        <row r="91">
          <cell r="A91" t="str">
            <v>BOHECO II</v>
          </cell>
          <cell r="C91">
            <v>150477</v>
          </cell>
          <cell r="D91">
            <v>16814.965</v>
          </cell>
          <cell r="E91">
            <v>8.9489927573444241</v>
          </cell>
          <cell r="G91">
            <v>-362</v>
          </cell>
          <cell r="H91" t="e">
            <v>#REF!</v>
          </cell>
          <cell r="I91" t="e">
            <v>#REF!</v>
          </cell>
          <cell r="K91">
            <v>10.770616594099657</v>
          </cell>
        </row>
        <row r="92">
          <cell r="A92" t="str">
            <v>CELCO</v>
          </cell>
          <cell r="C92">
            <v>18501</v>
          </cell>
          <cell r="D92">
            <v>1587.6010000000001</v>
          </cell>
          <cell r="E92">
            <v>11.653431813157084</v>
          </cell>
          <cell r="F92">
            <v>176</v>
          </cell>
          <cell r="H92" t="e">
            <v>#REF!</v>
          </cell>
          <cell r="I92" t="e">
            <v>#REF!</v>
          </cell>
          <cell r="K92">
            <v>9.2414093526565821</v>
          </cell>
        </row>
        <row r="93">
          <cell r="A93" t="str">
            <v>CEBECO I</v>
          </cell>
          <cell r="C93">
            <v>303195</v>
          </cell>
          <cell r="D93">
            <v>35369.548000000003</v>
          </cell>
          <cell r="E93">
            <v>8.5722045416017192</v>
          </cell>
          <cell r="F93">
            <v>17938.417689999973</v>
          </cell>
          <cell r="H93" t="e">
            <v>#REF!</v>
          </cell>
          <cell r="I93" t="e">
            <v>#REF!</v>
          </cell>
          <cell r="K93">
            <v>9.5969657521990115</v>
          </cell>
        </row>
        <row r="94">
          <cell r="A94" t="str">
            <v>CEBECO II</v>
          </cell>
          <cell r="C94">
            <v>496510</v>
          </cell>
          <cell r="D94">
            <v>62809.559000000001</v>
          </cell>
          <cell r="E94">
            <v>7.9050069432902719</v>
          </cell>
          <cell r="F94">
            <v>23016</v>
          </cell>
          <cell r="H94" t="e">
            <v>#REF!</v>
          </cell>
          <cell r="I94" t="e">
            <v>#REF!</v>
          </cell>
          <cell r="K94">
            <v>7.1668658260033533</v>
          </cell>
        </row>
        <row r="95">
          <cell r="A95" t="str">
            <v>CEBECO III</v>
          </cell>
          <cell r="C95">
            <v>196293</v>
          </cell>
          <cell r="D95">
            <v>34249.531999999999</v>
          </cell>
          <cell r="E95">
            <v>5.7312607950380166</v>
          </cell>
          <cell r="F95">
            <v>6573</v>
          </cell>
          <cell r="H95" t="e">
            <v>#REF!</v>
          </cell>
          <cell r="I95" t="e">
            <v>#REF!</v>
          </cell>
          <cell r="K95">
            <v>6.344148147917239</v>
          </cell>
        </row>
        <row r="96">
          <cell r="A96" t="str">
            <v>NORECO I</v>
          </cell>
          <cell r="C96">
            <v>100025</v>
          </cell>
          <cell r="D96">
            <v>11213.335999999999</v>
          </cell>
          <cell r="E96">
            <v>8.9201821830720149</v>
          </cell>
          <cell r="G96">
            <v>-3094</v>
          </cell>
          <cell r="H96" t="e">
            <v>#REF!</v>
          </cell>
          <cell r="J96" t="e">
            <v>#REF!</v>
          </cell>
          <cell r="K96">
            <v>12.783590868827158</v>
          </cell>
        </row>
        <row r="97">
          <cell r="A97" t="str">
            <v>NORECO II</v>
          </cell>
          <cell r="C97">
            <v>519558</v>
          </cell>
          <cell r="D97">
            <v>53283.955000000002</v>
          </cell>
          <cell r="E97">
            <v>0</v>
          </cell>
          <cell r="F97">
            <v>7818</v>
          </cell>
          <cell r="H97" t="e">
            <v>#REF!</v>
          </cell>
          <cell r="I97" t="e">
            <v>#REF!</v>
          </cell>
          <cell r="K97">
            <v>13.765831069670636</v>
          </cell>
        </row>
        <row r="98">
          <cell r="A98" t="str">
            <v>PROSIELCO</v>
          </cell>
          <cell r="C98">
            <v>37896</v>
          </cell>
          <cell r="D98">
            <v>3392.973</v>
          </cell>
          <cell r="E98">
            <v>11.168965977624932</v>
          </cell>
          <cell r="G98">
            <v>-796</v>
          </cell>
          <cell r="H98" t="e">
            <v>#REF!</v>
          </cell>
          <cell r="I98" t="e">
            <v>#REF!</v>
          </cell>
          <cell r="K98">
            <v>13.391783921374531</v>
          </cell>
        </row>
        <row r="100">
          <cell r="C100">
            <v>2066879</v>
          </cell>
          <cell r="D100">
            <v>247590.484</v>
          </cell>
          <cell r="F100">
            <v>55521.417689999973</v>
          </cell>
          <cell r="G100">
            <v>-9814.9387999999999</v>
          </cell>
          <cell r="H100" t="e">
            <v>#REF!</v>
          </cell>
          <cell r="I100" t="e">
            <v>#REF!</v>
          </cell>
          <cell r="J100" t="e">
            <v>#REF!</v>
          </cell>
        </row>
        <row r="102">
          <cell r="A102" t="str">
            <v>BILECO</v>
          </cell>
          <cell r="C102">
            <v>48052</v>
          </cell>
          <cell r="D102">
            <v>4332.46</v>
          </cell>
          <cell r="E102">
            <v>11.091158371918032</v>
          </cell>
          <cell r="G102">
            <v>-783</v>
          </cell>
          <cell r="H102" t="e">
            <v>#REF!</v>
          </cell>
          <cell r="I102" t="e">
            <v>#REF!</v>
          </cell>
          <cell r="K102">
            <v>21.284023668639058</v>
          </cell>
        </row>
        <row r="103">
          <cell r="A103" t="str">
            <v>LEYECO I/DORELCO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H103" t="e">
            <v>#REF!</v>
          </cell>
          <cell r="I103" t="e">
            <v>#REF!</v>
          </cell>
          <cell r="K103">
            <v>0</v>
          </cell>
        </row>
        <row r="104">
          <cell r="A104" t="str">
            <v>LEYECO II</v>
          </cell>
          <cell r="C104">
            <v>96491</v>
          </cell>
          <cell r="D104">
            <v>0</v>
          </cell>
          <cell r="E104">
            <v>0</v>
          </cell>
          <cell r="G104">
            <v>-11413.325200000007</v>
          </cell>
          <cell r="H104" t="e">
            <v>#REF!</v>
          </cell>
          <cell r="I104" t="e">
            <v>#REF!</v>
          </cell>
          <cell r="K104">
            <v>0</v>
          </cell>
        </row>
        <row r="105">
          <cell r="A105" t="str">
            <v>LEYECO III</v>
          </cell>
          <cell r="C105">
            <v>31294</v>
          </cell>
          <cell r="D105">
            <v>2751.306</v>
          </cell>
          <cell r="E105">
            <v>11.374234636205497</v>
          </cell>
          <cell r="F105">
            <v>5262.3607000000011</v>
          </cell>
          <cell r="H105" t="e">
            <v>#REF!</v>
          </cell>
          <cell r="I105" t="e">
            <v>#REF!</v>
          </cell>
          <cell r="K105">
            <v>-17.170000000000002</v>
          </cell>
        </row>
        <row r="106">
          <cell r="A106" t="str">
            <v>LEYECO IV</v>
          </cell>
          <cell r="C106">
            <v>89007</v>
          </cell>
          <cell r="D106">
            <v>10128.92</v>
          </cell>
          <cell r="E106">
            <v>8.7874126757837949</v>
          </cell>
          <cell r="G106">
            <v>-2279</v>
          </cell>
          <cell r="H106" t="e">
            <v>#REF!</v>
          </cell>
          <cell r="I106" t="e">
            <v>#REF!</v>
          </cell>
          <cell r="K106">
            <v>14.884766100421718</v>
          </cell>
        </row>
        <row r="107">
          <cell r="A107" t="str">
            <v>LEYECO V</v>
          </cell>
          <cell r="C107">
            <v>89715</v>
          </cell>
          <cell r="D107">
            <v>10084.066999999999</v>
          </cell>
          <cell r="E107">
            <v>8.89670804448245</v>
          </cell>
          <cell r="F107">
            <v>-60899.401199999993</v>
          </cell>
          <cell r="H107" t="e">
            <v>#REF!</v>
          </cell>
          <cell r="I107" t="e">
            <v>#REF!</v>
          </cell>
          <cell r="K107">
            <v>29.159751105753116</v>
          </cell>
        </row>
        <row r="108">
          <cell r="A108" t="str">
            <v>SOLECO</v>
          </cell>
          <cell r="C108">
            <v>138538</v>
          </cell>
          <cell r="D108">
            <v>16180.709000000001</v>
          </cell>
          <cell r="E108">
            <v>8.5619239552481901</v>
          </cell>
          <cell r="F108">
            <v>12251.311699999991</v>
          </cell>
          <cell r="H108" t="e">
            <v>#REF!</v>
          </cell>
          <cell r="I108" t="e">
            <v>#REF!</v>
          </cell>
          <cell r="K108">
            <v>10.461512273228623</v>
          </cell>
        </row>
        <row r="109">
          <cell r="A109" t="str">
            <v>SAMELCO I</v>
          </cell>
          <cell r="C109">
            <v>95946</v>
          </cell>
          <cell r="D109">
            <v>10086.707</v>
          </cell>
          <cell r="E109">
            <v>9.5121232330829084</v>
          </cell>
          <cell r="F109">
            <v>16567</v>
          </cell>
          <cell r="H109" t="e">
            <v>#REF!</v>
          </cell>
          <cell r="J109" t="e">
            <v>#REF!</v>
          </cell>
          <cell r="K109">
            <v>17.573874582691719</v>
          </cell>
        </row>
        <row r="110">
          <cell r="A110" t="str">
            <v>SAMELCO II</v>
          </cell>
          <cell r="C110">
            <v>112040</v>
          </cell>
          <cell r="D110">
            <v>10384.144</v>
          </cell>
          <cell r="E110">
            <v>10.789526801631411</v>
          </cell>
          <cell r="F110">
            <v>10901</v>
          </cell>
          <cell r="H110" t="e">
            <v>#REF!</v>
          </cell>
          <cell r="I110" t="e">
            <v>#REF!</v>
          </cell>
          <cell r="K110">
            <v>13.796788709262609</v>
          </cell>
        </row>
        <row r="111">
          <cell r="A111" t="str">
            <v>ESAMELCO</v>
          </cell>
          <cell r="C111">
            <v>85424</v>
          </cell>
          <cell r="D111">
            <v>8074.1540000000005</v>
          </cell>
          <cell r="E111">
            <v>0</v>
          </cell>
          <cell r="F111">
            <v>7220</v>
          </cell>
          <cell r="H111" t="e">
            <v>#REF!</v>
          </cell>
          <cell r="I111" t="e">
            <v>#REF!</v>
          </cell>
          <cell r="K111">
            <v>13.637154503251459</v>
          </cell>
        </row>
        <row r="112">
          <cell r="A112" t="str">
            <v>NORSAMELCO</v>
          </cell>
          <cell r="C112">
            <v>127066</v>
          </cell>
          <cell r="D112">
            <v>11459.636</v>
          </cell>
          <cell r="E112">
            <v>11.088135783719482</v>
          </cell>
          <cell r="F112">
            <v>20229</v>
          </cell>
          <cell r="H112" t="e">
            <v>#REF!</v>
          </cell>
          <cell r="J112" t="e">
            <v>#REF!</v>
          </cell>
          <cell r="K112">
            <v>22.282545963602935</v>
          </cell>
        </row>
        <row r="114">
          <cell r="C114">
            <v>913573</v>
          </cell>
          <cell r="D114">
            <v>83482.103000000003</v>
          </cell>
          <cell r="F114">
            <v>11531.271200000003</v>
          </cell>
          <cell r="G114">
            <v>-14475.325200000007</v>
          </cell>
          <cell r="H114" t="e">
            <v>#REF!</v>
          </cell>
          <cell r="I114" t="e">
            <v>#REF!</v>
          </cell>
          <cell r="J114" t="e">
            <v>#REF!</v>
          </cell>
        </row>
        <row r="116">
          <cell r="A116" t="str">
            <v>ZAMCELCO</v>
          </cell>
          <cell r="C116">
            <v>729745</v>
          </cell>
          <cell r="D116">
            <v>100915.25199999999</v>
          </cell>
          <cell r="E116">
            <v>7.2312656960912118</v>
          </cell>
          <cell r="G116">
            <v>-47905</v>
          </cell>
          <cell r="H116" t="e">
            <v>#REF!</v>
          </cell>
          <cell r="J116" t="e">
            <v>#REF!</v>
          </cell>
          <cell r="K116">
            <v>19.700153321793959</v>
          </cell>
        </row>
        <row r="117">
          <cell r="A117" t="str">
            <v>ZAMSURECO I</v>
          </cell>
          <cell r="C117">
            <v>286735</v>
          </cell>
          <cell r="D117">
            <v>38360.909</v>
          </cell>
          <cell r="E117">
            <v>7.4746664631956454</v>
          </cell>
          <cell r="F117">
            <v>12909.789999999979</v>
          </cell>
          <cell r="H117" t="e">
            <v>#REF!</v>
          </cell>
          <cell r="I117" t="e">
            <v>#REF!</v>
          </cell>
          <cell r="K117">
            <v>12.0729637218368</v>
          </cell>
        </row>
        <row r="118">
          <cell r="A118" t="str">
            <v>ZAMSURECO II</v>
          </cell>
          <cell r="C118">
            <v>158158</v>
          </cell>
          <cell r="D118">
            <v>20883.505000000001</v>
          </cell>
          <cell r="E118">
            <v>7.5733455662734768</v>
          </cell>
          <cell r="G118">
            <v>-14353.529899999994</v>
          </cell>
          <cell r="H118" t="e">
            <v>#REF!</v>
          </cell>
          <cell r="J118" t="e">
            <v>#REF!</v>
          </cell>
          <cell r="K118">
            <v>22.971439356125227</v>
          </cell>
        </row>
        <row r="119">
          <cell r="A119" t="str">
            <v>ZANECO</v>
          </cell>
          <cell r="C119">
            <v>281022</v>
          </cell>
          <cell r="D119">
            <v>35968.785000000003</v>
          </cell>
          <cell r="E119">
            <v>7.8129411377114897</v>
          </cell>
          <cell r="F119">
            <v>-3167.9094000000041</v>
          </cell>
          <cell r="H119" t="e">
            <v>#REF!</v>
          </cell>
          <cell r="J119" t="e">
            <v>#REF!</v>
          </cell>
          <cell r="K119">
            <v>12.127599725717443</v>
          </cell>
        </row>
        <row r="121">
          <cell r="C121">
            <v>1455660</v>
          </cell>
          <cell r="D121">
            <v>196128.451</v>
          </cell>
          <cell r="F121">
            <v>9741.8805999999749</v>
          </cell>
          <cell r="G121">
            <v>-62258.529899999994</v>
          </cell>
          <cell r="H121" t="e">
            <v>#REF!</v>
          </cell>
          <cell r="I121" t="e">
            <v>#REF!</v>
          </cell>
          <cell r="J121" t="e">
            <v>#REF!</v>
          </cell>
        </row>
        <row r="123">
          <cell r="A123" t="str">
            <v>BASELCO</v>
          </cell>
          <cell r="C123">
            <v>49019</v>
          </cell>
          <cell r="D123">
            <v>5366.2060000000001</v>
          </cell>
          <cell r="E123">
            <v>9.1347592693981561</v>
          </cell>
          <cell r="G123">
            <v>-12480</v>
          </cell>
          <cell r="H123" t="e">
            <v>#REF!</v>
          </cell>
          <cell r="J123" t="e">
            <v>#REF!</v>
          </cell>
          <cell r="K123">
            <v>36.012741403469079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E124">
            <v>0</v>
          </cell>
          <cell r="G124">
            <v>0</v>
          </cell>
          <cell r="H124" t="e">
            <v>#REF!</v>
          </cell>
          <cell r="J124" t="e">
            <v>#REF!</v>
          </cell>
          <cell r="K124">
            <v>0</v>
          </cell>
        </row>
        <row r="125">
          <cell r="A125" t="str">
            <v>MAGELCO</v>
          </cell>
          <cell r="C125">
            <v>32808</v>
          </cell>
          <cell r="D125">
            <v>4759.3609999999999</v>
          </cell>
          <cell r="E125">
            <v>6.8933623652418889</v>
          </cell>
          <cell r="G125">
            <v>-16217</v>
          </cell>
          <cell r="H125" t="e">
            <v>#REF!</v>
          </cell>
          <cell r="J125" t="e">
            <v>#REF!</v>
          </cell>
          <cell r="K125">
            <v>38.281205063907336</v>
          </cell>
        </row>
        <row r="126">
          <cell r="A126" t="str">
            <v>SIASELCO</v>
          </cell>
          <cell r="C126">
            <v>5540</v>
          </cell>
          <cell r="D126">
            <v>505.56599999999997</v>
          </cell>
          <cell r="E126">
            <v>10.95801537286922</v>
          </cell>
          <cell r="F126">
            <v>180</v>
          </cell>
          <cell r="H126" t="e">
            <v>#REF!</v>
          </cell>
          <cell r="I126" t="e">
            <v>#REF!</v>
          </cell>
          <cell r="K126">
            <v>11.165009593581022</v>
          </cell>
        </row>
        <row r="127">
          <cell r="A127" t="str">
            <v>SULECO</v>
          </cell>
          <cell r="C127">
            <v>66257</v>
          </cell>
          <cell r="D127">
            <v>6492.6009999999997</v>
          </cell>
          <cell r="E127">
            <v>10.205001046575941</v>
          </cell>
          <cell r="G127">
            <v>-2742.71179999999</v>
          </cell>
          <cell r="H127" t="e">
            <v>#REF!</v>
          </cell>
          <cell r="J127" t="e">
            <v>#REF!</v>
          </cell>
          <cell r="K127">
            <v>31.405531789915642</v>
          </cell>
        </row>
        <row r="128">
          <cell r="A128" t="str">
            <v>TAWELCO</v>
          </cell>
          <cell r="C128">
            <v>29520</v>
          </cell>
          <cell r="D128">
            <v>3192.3760000000002</v>
          </cell>
          <cell r="E128">
            <v>9.2470310514801515</v>
          </cell>
          <cell r="G128">
            <v>-25391</v>
          </cell>
          <cell r="H128" t="e">
            <v>#REF!</v>
          </cell>
          <cell r="J128" t="e">
            <v>#REF!</v>
          </cell>
          <cell r="K128">
            <v>29.205205938434954</v>
          </cell>
        </row>
        <row r="129">
          <cell r="A129" t="str">
            <v>LASURECO</v>
          </cell>
          <cell r="C129">
            <v>114288</v>
          </cell>
          <cell r="D129">
            <v>15902.625</v>
          </cell>
          <cell r="E129">
            <v>7.1867380385313746</v>
          </cell>
          <cell r="G129">
            <v>-19018.754000000001</v>
          </cell>
          <cell r="H129" t="e">
            <v>#REF!</v>
          </cell>
          <cell r="J129" t="e">
            <v>#REF!</v>
          </cell>
          <cell r="K129">
            <v>16.629334274992932</v>
          </cell>
        </row>
        <row r="131">
          <cell r="C131">
            <v>297432</v>
          </cell>
          <cell r="D131">
            <v>36218.735000000001</v>
          </cell>
          <cell r="F131">
            <v>180</v>
          </cell>
          <cell r="G131">
            <v>-75849.465799999991</v>
          </cell>
          <cell r="H131" t="e">
            <v>#REF!</v>
          </cell>
          <cell r="I131" t="e">
            <v>#REF!</v>
          </cell>
          <cell r="J131" t="e">
            <v>#REF!</v>
          </cell>
        </row>
        <row r="134">
          <cell r="A134" t="str">
            <v>BUSECO</v>
          </cell>
          <cell r="C134">
            <v>213700</v>
          </cell>
          <cell r="D134">
            <v>29116.652999999998</v>
          </cell>
          <cell r="E134">
            <v>7.3394424833101528</v>
          </cell>
          <cell r="F134">
            <v>18982.426210000005</v>
          </cell>
          <cell r="H134" t="e">
            <v>#REF!</v>
          </cell>
          <cell r="J134" t="e">
            <v>#REF!</v>
          </cell>
          <cell r="K134">
            <v>11.577486522216105</v>
          </cell>
        </row>
        <row r="135">
          <cell r="A135" t="str">
            <v>CAMELCO</v>
          </cell>
          <cell r="C135">
            <v>39714</v>
          </cell>
          <cell r="D135">
            <v>3475.3150000000001</v>
          </cell>
          <cell r="E135">
            <v>11.427453338762097</v>
          </cell>
          <cell r="F135">
            <v>1146</v>
          </cell>
          <cell r="H135" t="e">
            <v>#REF!</v>
          </cell>
          <cell r="J135" t="e">
            <v>#REF!</v>
          </cell>
          <cell r="K135">
            <v>11.362596765295228</v>
          </cell>
        </row>
        <row r="136">
          <cell r="A136" t="str">
            <v>FIBECO</v>
          </cell>
          <cell r="C136">
            <v>263329</v>
          </cell>
          <cell r="D136">
            <v>32805.627</v>
          </cell>
          <cell r="E136">
            <v>8.0269461089708791</v>
          </cell>
          <cell r="F136">
            <v>1780</v>
          </cell>
          <cell r="H136" t="e">
            <v>#REF!</v>
          </cell>
          <cell r="I136" t="e">
            <v>#REF!</v>
          </cell>
          <cell r="K136">
            <v>14.110415417768163</v>
          </cell>
        </row>
        <row r="137">
          <cell r="A137" t="str">
            <v>LANECO</v>
          </cell>
          <cell r="C137">
            <v>102388</v>
          </cell>
          <cell r="D137">
            <v>14437.282999999999</v>
          </cell>
          <cell r="E137">
            <v>7.0919161174578349</v>
          </cell>
          <cell r="G137">
            <v>-1563.5491000000038</v>
          </cell>
          <cell r="H137" t="e">
            <v>#REF!</v>
          </cell>
          <cell r="I137" t="e">
            <v>#REF!</v>
          </cell>
          <cell r="K137">
            <v>16.083394880868173</v>
          </cell>
        </row>
        <row r="138">
          <cell r="A138" t="str">
            <v>MOELCI I</v>
          </cell>
          <cell r="C138">
            <v>75893</v>
          </cell>
          <cell r="D138">
            <v>9889.9889999999996</v>
          </cell>
          <cell r="E138">
            <v>7.6737193539851258</v>
          </cell>
          <cell r="G138">
            <v>-2950.426999999996</v>
          </cell>
          <cell r="H138" t="e">
            <v>#REF!</v>
          </cell>
          <cell r="J138" t="e">
            <v>#REF!</v>
          </cell>
          <cell r="K138">
            <v>12.276866476185171</v>
          </cell>
        </row>
        <row r="139">
          <cell r="A139" t="str">
            <v>MOELCI II</v>
          </cell>
          <cell r="C139">
            <v>191926</v>
          </cell>
          <cell r="D139">
            <v>26925.050999999999</v>
          </cell>
          <cell r="E139">
            <v>7.1281573431374374</v>
          </cell>
          <cell r="F139">
            <v>7906</v>
          </cell>
          <cell r="H139" t="e">
            <v>#REF!</v>
          </cell>
          <cell r="I139" t="e">
            <v>#REF!</v>
          </cell>
          <cell r="K139">
            <v>11.62861777674574</v>
          </cell>
        </row>
        <row r="140">
          <cell r="A140" t="str">
            <v>MORESCO I</v>
          </cell>
          <cell r="C140">
            <v>380635</v>
          </cell>
          <cell r="D140">
            <v>50629.84</v>
          </cell>
          <cell r="E140">
            <v>7.5179972917157158</v>
          </cell>
          <cell r="F140">
            <v>12670</v>
          </cell>
          <cell r="H140" t="e">
            <v>#REF!</v>
          </cell>
          <cell r="I140" t="e">
            <v>#REF!</v>
          </cell>
          <cell r="K140">
            <v>2.2396387364915107</v>
          </cell>
        </row>
        <row r="141">
          <cell r="A141" t="str">
            <v>MORESCO II</v>
          </cell>
          <cell r="C141">
            <v>185561</v>
          </cell>
          <cell r="D141">
            <v>19572.151000000002</v>
          </cell>
          <cell r="E141">
            <v>9.4808690163896649</v>
          </cell>
          <cell r="F141">
            <v>1461</v>
          </cell>
          <cell r="H141" t="e">
            <v>#REF!</v>
          </cell>
          <cell r="J141" t="e">
            <v>#REF!</v>
          </cell>
          <cell r="K141">
            <v>10.630861425826147</v>
          </cell>
        </row>
        <row r="143">
          <cell r="C143">
            <v>1453146</v>
          </cell>
          <cell r="D143">
            <v>186851.90900000001</v>
          </cell>
          <cell r="F143">
            <v>43945.426210000005</v>
          </cell>
          <cell r="G143">
            <v>-4513.9760999999999</v>
          </cell>
          <cell r="H143" t="e">
            <v>#REF!</v>
          </cell>
          <cell r="I143" t="e">
            <v>#REF!</v>
          </cell>
          <cell r="J143" t="e">
            <v>#REF!</v>
          </cell>
        </row>
        <row r="145">
          <cell r="A145" t="str">
            <v>ANECO</v>
          </cell>
          <cell r="C145">
            <v>476741</v>
          </cell>
          <cell r="D145">
            <v>58588.237000000001</v>
          </cell>
          <cell r="E145">
            <v>8.1371453454044023</v>
          </cell>
          <cell r="F145">
            <v>12720</v>
          </cell>
          <cell r="H145" t="e">
            <v>#REF!</v>
          </cell>
          <cell r="I145" t="e">
            <v>#REF!</v>
          </cell>
          <cell r="K145">
            <v>10.683812125748085</v>
          </cell>
        </row>
        <row r="146">
          <cell r="A146" t="str">
            <v>ASELCO</v>
          </cell>
          <cell r="C146">
            <v>320232</v>
          </cell>
          <cell r="D146">
            <v>35936.366000000002</v>
          </cell>
          <cell r="E146">
            <v>8.9110846656002991</v>
          </cell>
          <cell r="F146">
            <v>9337</v>
          </cell>
          <cell r="H146" t="e">
            <v>#REF!</v>
          </cell>
          <cell r="J146" t="e">
            <v>#REF!</v>
          </cell>
          <cell r="K146">
            <v>9.94293257374928</v>
          </cell>
        </row>
        <row r="147">
          <cell r="A147" t="str">
            <v>DIELCO</v>
          </cell>
          <cell r="C147">
            <v>17204</v>
          </cell>
          <cell r="D147">
            <v>2139.6669999999999</v>
          </cell>
          <cell r="E147">
            <v>8.0405034989089419</v>
          </cell>
          <cell r="F147">
            <v>1371.398000000001</v>
          </cell>
          <cell r="H147" t="e">
            <v>#REF!</v>
          </cell>
          <cell r="I147" t="e">
            <v>#REF!</v>
          </cell>
          <cell r="K147">
            <v>5.106361007848002</v>
          </cell>
        </row>
        <row r="148">
          <cell r="A148" t="str">
            <v>SIARELCO</v>
          </cell>
          <cell r="C148">
            <v>28510</v>
          </cell>
          <cell r="D148">
            <v>3446.7</v>
          </cell>
          <cell r="E148">
            <v>8.2716801578321295</v>
          </cell>
          <cell r="F148">
            <v>2436</v>
          </cell>
          <cell r="H148" t="e">
            <v>#REF!</v>
          </cell>
          <cell r="I148" t="e">
            <v>#REF!</v>
          </cell>
          <cell r="K148">
            <v>6.9960342377206999</v>
          </cell>
        </row>
        <row r="149">
          <cell r="A149" t="str">
            <v>SURNECO</v>
          </cell>
          <cell r="C149">
            <v>216712</v>
          </cell>
          <cell r="D149">
            <v>30063.282999999999</v>
          </cell>
          <cell r="E149">
            <v>7.2085274252981622</v>
          </cell>
          <cell r="F149">
            <v>1332</v>
          </cell>
          <cell r="H149" t="e">
            <v>#REF!</v>
          </cell>
          <cell r="J149" t="e">
            <v>#REF!</v>
          </cell>
          <cell r="K149">
            <v>9.3878858718109548</v>
          </cell>
        </row>
        <row r="150">
          <cell r="A150" t="str">
            <v>SURSECO I</v>
          </cell>
          <cell r="C150">
            <v>88076</v>
          </cell>
          <cell r="D150">
            <v>10331.278</v>
          </cell>
          <cell r="E150">
            <v>8.5251795566821453</v>
          </cell>
          <cell r="F150">
            <v>1582</v>
          </cell>
          <cell r="H150" t="e">
            <v>#REF!</v>
          </cell>
          <cell r="I150" t="e">
            <v>#REF!</v>
          </cell>
          <cell r="K150">
            <v>12.095408591914788</v>
          </cell>
        </row>
        <row r="151">
          <cell r="A151" t="str">
            <v>SURSECO II</v>
          </cell>
          <cell r="C151">
            <v>94100</v>
          </cell>
          <cell r="D151">
            <v>11467.084999999999</v>
          </cell>
          <cell r="E151">
            <v>8.206095969463906</v>
          </cell>
          <cell r="G151">
            <v>-2513</v>
          </cell>
          <cell r="H151" t="e">
            <v>#REF!</v>
          </cell>
          <cell r="I151" t="e">
            <v>#REF!</v>
          </cell>
          <cell r="K151">
            <v>14.603291848300209</v>
          </cell>
        </row>
        <row r="153">
          <cell r="C153">
            <v>1241575</v>
          </cell>
          <cell r="D153">
            <v>151972.61599999998</v>
          </cell>
          <cell r="F153">
            <v>28778.398000000001</v>
          </cell>
          <cell r="G153">
            <v>-2513</v>
          </cell>
          <cell r="H153" t="e">
            <v>#REF!</v>
          </cell>
          <cell r="I153" t="e">
            <v>#REF!</v>
          </cell>
          <cell r="J153" t="e">
            <v>#REF!</v>
          </cell>
        </row>
        <row r="155">
          <cell r="A155" t="str">
            <v>DANECO</v>
          </cell>
          <cell r="C155">
            <v>630763</v>
          </cell>
          <cell r="D155">
            <v>80789.285999999993</v>
          </cell>
          <cell r="E155">
            <v>7.8075080401131416</v>
          </cell>
          <cell r="G155">
            <v>-48450</v>
          </cell>
          <cell r="H155" t="e">
            <v>#REF!</v>
          </cell>
          <cell r="I155" t="e">
            <v>#REF!</v>
          </cell>
          <cell r="K155">
            <v>16.589156755904352</v>
          </cell>
        </row>
        <row r="156">
          <cell r="A156" t="str">
            <v>DASURECO</v>
          </cell>
          <cell r="C156">
            <v>396950</v>
          </cell>
          <cell r="D156">
            <v>54337.491999999998</v>
          </cell>
          <cell r="E156">
            <v>7.305269076460136</v>
          </cell>
          <cell r="F156">
            <v>19537</v>
          </cell>
          <cell r="H156" t="e">
            <v>#REF!</v>
          </cell>
          <cell r="I156" t="e">
            <v>#REF!</v>
          </cell>
          <cell r="K156">
            <v>7.305269076460136</v>
          </cell>
        </row>
        <row r="157">
          <cell r="A157" t="str">
            <v>DORECO</v>
          </cell>
          <cell r="C157">
            <v>167254</v>
          </cell>
          <cell r="D157">
            <v>19222.133999999998</v>
          </cell>
          <cell r="E157">
            <v>8.7011150791062022</v>
          </cell>
          <cell r="F157">
            <v>11253</v>
          </cell>
          <cell r="H157" t="e">
            <v>#REF!</v>
          </cell>
          <cell r="I157" t="e">
            <v>#REF!</v>
          </cell>
          <cell r="K157">
            <v>8.7011150791062022</v>
          </cell>
        </row>
        <row r="158">
          <cell r="I158">
            <v>0</v>
          </cell>
        </row>
        <row r="159">
          <cell r="C159">
            <v>1194967</v>
          </cell>
          <cell r="D159">
            <v>154348.91199999998</v>
          </cell>
          <cell r="F159">
            <v>30790</v>
          </cell>
          <cell r="G159">
            <v>-48450</v>
          </cell>
          <cell r="H159" t="e">
            <v>#REF!</v>
          </cell>
          <cell r="I159" t="e">
            <v>#REF!</v>
          </cell>
          <cell r="J159">
            <v>0</v>
          </cell>
        </row>
        <row r="161">
          <cell r="A161" t="str">
            <v>COTELCO</v>
          </cell>
          <cell r="C161">
            <v>270530</v>
          </cell>
          <cell r="D161">
            <v>37197.504999999997</v>
          </cell>
          <cell r="E161">
            <v>7.272799613845069</v>
          </cell>
          <cell r="F161">
            <v>9285</v>
          </cell>
          <cell r="H161" t="e">
            <v>#REF!</v>
          </cell>
          <cell r="J161" t="e">
            <v>#REF!</v>
          </cell>
          <cell r="K161">
            <v>12.901804395822511</v>
          </cell>
        </row>
        <row r="162">
          <cell r="A162" t="str">
            <v>COTELCO-PPALMA</v>
          </cell>
          <cell r="C162">
            <v>76301</v>
          </cell>
          <cell r="D162">
            <v>12626.557000000001</v>
          </cell>
          <cell r="E162">
            <v>6.0428983134515608</v>
          </cell>
          <cell r="G162">
            <v>-2807</v>
          </cell>
          <cell r="H162" t="e">
            <v>#REF!</v>
          </cell>
          <cell r="K162">
            <v>23.87396646135775</v>
          </cell>
        </row>
        <row r="163">
          <cell r="A163" t="str">
            <v>SOCOTECO I</v>
          </cell>
          <cell r="C163">
            <v>298075</v>
          </cell>
          <cell r="D163">
            <v>44845.578000000001</v>
          </cell>
          <cell r="E163">
            <v>6.6466976967049014</v>
          </cell>
          <cell r="G163">
            <v>-553</v>
          </cell>
          <cell r="H163" t="e">
            <v>#REF!</v>
          </cell>
          <cell r="I163" t="e">
            <v>#REF!</v>
          </cell>
          <cell r="K163">
            <v>12.653949204032481</v>
          </cell>
        </row>
        <row r="164">
          <cell r="A164" t="str">
            <v>SOCOTECO II</v>
          </cell>
          <cell r="C164">
            <v>1156997</v>
          </cell>
          <cell r="D164">
            <v>169678.64</v>
          </cell>
          <cell r="E164">
            <v>6.8187545586173952</v>
          </cell>
          <cell r="G164">
            <v>-2973.2155999999959</v>
          </cell>
          <cell r="H164" t="e">
            <v>#REF!</v>
          </cell>
          <cell r="J164" t="e">
            <v>#REF!</v>
          </cell>
          <cell r="K164">
            <v>12.69828628219514</v>
          </cell>
        </row>
        <row r="165">
          <cell r="A165" t="str">
            <v>SUKELCO</v>
          </cell>
          <cell r="C165">
            <v>223123</v>
          </cell>
          <cell r="D165">
            <v>31325.468000000001</v>
          </cell>
          <cell r="E165">
            <v>7.1227347664845739</v>
          </cell>
          <cell r="F165">
            <v>2273</v>
          </cell>
          <cell r="H165" t="e">
            <v>#REF!</v>
          </cell>
          <cell r="I165" t="e">
            <v>#REF!</v>
          </cell>
          <cell r="K165">
            <v>14.950947411455569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. of consumers per emp."/>
      <sheetName val="FINANCIAL RATIOS"/>
      <sheetName val="npc per cons"/>
      <sheetName val="Debt Service Ratio audited"/>
      <sheetName val="net profit margin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TOTAL VISAYAS"/>
      <sheetName val="REG6"/>
      <sheetName val="REG7"/>
      <sheetName val="REG8"/>
      <sheetName val="REG9"/>
      <sheetName val="ARMM"/>
      <sheetName val="REG10"/>
      <sheetName val="CARAGA"/>
      <sheetName val="TOTAL MINDANAO"/>
      <sheetName val="REG11"/>
      <sheetName val="REG12"/>
      <sheetName val="SUMMARY"/>
      <sheetName val="b4 and after rfsc profitability"/>
      <sheetName val="ec profitability after"/>
      <sheetName val="LVM Summary"/>
      <sheetName val="Source PIVOT"/>
      <sheetName val="lookup"/>
      <sheetName val="executive summ ok"/>
      <sheetName val="RESULTS OF OPERATIONS front)"/>
      <sheetName val="ECs PROFITABILITY ok"/>
      <sheetName val="ECs PROFITABILITY comparative"/>
      <sheetName val="ReSULTS OF OPER PER REG(FINAL)"/>
      <sheetName val="TOP LOSERS"/>
      <sheetName val="TOP GAINERS"/>
      <sheetName val="TOP GROSSER "/>
      <sheetName val="TOP NO. OF CONSUMERS"/>
      <sheetName val="main (2)"/>
      <sheetName val="PROFITABILITY RATIO"/>
      <sheetName val="NON POWER COST aftr RF NO CDA"/>
      <sheetName val="analysis"/>
      <sheetName val="NON POWER COST COMP aftr RF ALL"/>
      <sheetName val="NON POWER COST COMP aftr RF (2)"/>
      <sheetName val="NON POWER COST COMP net uc&amp;rf"/>
      <sheetName val="NON POWER COST gross uc&amp;rf"/>
      <sheetName val="porposed guarantee fund"/>
      <sheetName val="porposed guarantee fund (2)"/>
      <sheetName val="ECs Profitability w MCC (2)"/>
      <sheetName val="ECs Profitability w MCC"/>
    </sheetNames>
    <sheetDataSet>
      <sheetData sheetId="0"/>
      <sheetData sheetId="1"/>
      <sheetData sheetId="2"/>
      <sheetData sheetId="3"/>
      <sheetData sheetId="4"/>
      <sheetData sheetId="5">
        <row r="13">
          <cell r="B13">
            <v>5501716.7716600001</v>
          </cell>
        </row>
      </sheetData>
      <sheetData sheetId="6">
        <row r="13">
          <cell r="B13">
            <v>749967.79910000006</v>
          </cell>
        </row>
      </sheetData>
      <sheetData sheetId="7">
        <row r="13">
          <cell r="B13">
            <v>94910.624909999999</v>
          </cell>
        </row>
      </sheetData>
      <sheetData sheetId="8">
        <row r="13">
          <cell r="B13">
            <v>952814.13822000008</v>
          </cell>
        </row>
      </sheetData>
      <sheetData sheetId="9">
        <row r="13">
          <cell r="B13">
            <v>4176870.5838799998</v>
          </cell>
        </row>
      </sheetData>
      <sheetData sheetId="10">
        <row r="13">
          <cell r="B13">
            <v>385147.66690000001</v>
          </cell>
        </row>
      </sheetData>
      <sheetData sheetId="11">
        <row r="12">
          <cell r="B12">
            <v>4206998.6312999995</v>
          </cell>
        </row>
      </sheetData>
      <sheetData sheetId="12"/>
      <sheetData sheetId="13"/>
      <sheetData sheetId="14">
        <row r="14">
          <cell r="B14">
            <v>3452720.0906500001</v>
          </cell>
        </row>
      </sheetData>
      <sheetData sheetId="15">
        <row r="14">
          <cell r="B14">
            <v>445252.02546999999</v>
          </cell>
        </row>
      </sheetData>
      <sheetData sheetId="16">
        <row r="10">
          <cell r="B10">
            <v>483250.93328</v>
          </cell>
          <cell r="G10">
            <v>1112854.73713</v>
          </cell>
          <cell r="L10">
            <v>966258.52013999992</v>
          </cell>
          <cell r="Q10">
            <v>2163238.5942599997</v>
          </cell>
          <cell r="V10">
            <v>617579.09064000007</v>
          </cell>
          <cell r="AA10">
            <v>866859.99895000015</v>
          </cell>
          <cell r="AF10">
            <v>2082797.7664799998</v>
          </cell>
          <cell r="AK10">
            <v>1255976.82332</v>
          </cell>
          <cell r="AP10">
            <v>886290.06554999994</v>
          </cell>
          <cell r="AU10">
            <v>1014434.16562</v>
          </cell>
          <cell r="AZ10">
            <v>1096970.76299</v>
          </cell>
        </row>
        <row r="11">
          <cell r="B11">
            <v>18666.15998</v>
          </cell>
          <cell r="G11">
            <v>32649.71385</v>
          </cell>
          <cell r="L11">
            <v>29059.416270000002</v>
          </cell>
          <cell r="Q11">
            <v>34358.119980000003</v>
          </cell>
          <cell r="V11">
            <v>24675.459560000003</v>
          </cell>
          <cell r="AA11">
            <v>27822.406630000001</v>
          </cell>
          <cell r="AF11">
            <v>58426.045229999996</v>
          </cell>
          <cell r="AK11">
            <v>36335.362289999997</v>
          </cell>
          <cell r="AP11">
            <v>28933.380290000001</v>
          </cell>
          <cell r="AU11">
            <v>41273.559500000003</v>
          </cell>
          <cell r="AZ11">
            <v>34932.35226</v>
          </cell>
        </row>
        <row r="12">
          <cell r="B12">
            <v>8733.9884000000002</v>
          </cell>
          <cell r="G12">
            <v>19862.849419999999</v>
          </cell>
          <cell r="L12">
            <v>17844.587380000001</v>
          </cell>
          <cell r="Q12">
            <v>51186.883100000006</v>
          </cell>
          <cell r="V12">
            <v>11405.604220000001</v>
          </cell>
          <cell r="AA12">
            <v>17310.769250000001</v>
          </cell>
          <cell r="AF12">
            <v>40388.895070000006</v>
          </cell>
          <cell r="AK12">
            <v>22173.284730000003</v>
          </cell>
          <cell r="AP12">
            <v>17762.226060000001</v>
          </cell>
          <cell r="AU12">
            <v>17750.460180000002</v>
          </cell>
          <cell r="AZ12">
            <v>21298.809550000002</v>
          </cell>
        </row>
        <row r="13">
          <cell r="B13">
            <v>48100.982889999999</v>
          </cell>
          <cell r="G13">
            <v>104156.61145999999</v>
          </cell>
          <cell r="L13">
            <v>91805.153810000003</v>
          </cell>
          <cell r="Q13">
            <v>139589.73051000002</v>
          </cell>
          <cell r="V13">
            <v>51580.24091</v>
          </cell>
          <cell r="AA13">
            <v>86341.732420000015</v>
          </cell>
          <cell r="AF13">
            <v>0</v>
          </cell>
          <cell r="AK13">
            <v>23934.299039999998</v>
          </cell>
          <cell r="AP13">
            <v>83829.847710000002</v>
          </cell>
          <cell r="AU13">
            <v>105411.11441999998</v>
          </cell>
          <cell r="AZ13">
            <v>0</v>
          </cell>
        </row>
        <row r="14">
          <cell r="B14">
            <v>53.955710000000003</v>
          </cell>
          <cell r="G14">
            <v>-0.14474999999999999</v>
          </cell>
          <cell r="L14">
            <v>0</v>
          </cell>
          <cell r="Q14">
            <v>0</v>
          </cell>
          <cell r="V14">
            <v>-0.11561</v>
          </cell>
          <cell r="AA14">
            <v>0</v>
          </cell>
          <cell r="AF14">
            <v>0</v>
          </cell>
          <cell r="AK14">
            <v>3645.4827400000004</v>
          </cell>
          <cell r="AP14">
            <v>3.6424099999999999</v>
          </cell>
          <cell r="AU14">
            <v>0</v>
          </cell>
          <cell r="AZ14">
            <v>949.75743000000011</v>
          </cell>
        </row>
        <row r="15">
          <cell r="B15">
            <v>200.16240000000002</v>
          </cell>
          <cell r="G15">
            <v>0</v>
          </cell>
          <cell r="L15">
            <v>1.0489999999999999E-2</v>
          </cell>
          <cell r="Q15">
            <v>-1.1665300000000016</v>
          </cell>
          <cell r="V15">
            <v>0</v>
          </cell>
          <cell r="AA15">
            <v>0</v>
          </cell>
          <cell r="AF15">
            <v>0</v>
          </cell>
          <cell r="AK15">
            <v>0</v>
          </cell>
          <cell r="AP15">
            <v>578.80115000000001</v>
          </cell>
          <cell r="AU15">
            <v>0</v>
          </cell>
          <cell r="AZ15">
            <v>0</v>
          </cell>
        </row>
        <row r="16">
          <cell r="B16">
            <v>407495.68390000006</v>
          </cell>
          <cell r="G16">
            <v>956185.70714999991</v>
          </cell>
          <cell r="L16">
            <v>827549.35218999977</v>
          </cell>
          <cell r="Q16">
            <v>1938105.0271999999</v>
          </cell>
          <cell r="V16">
            <v>529917.90156000003</v>
          </cell>
          <cell r="AA16">
            <v>735385.09065000014</v>
          </cell>
          <cell r="AF16">
            <v>1983982.8261799996</v>
          </cell>
          <cell r="AK16">
            <v>1169888.3945200001</v>
          </cell>
          <cell r="AP16">
            <v>755182.16793</v>
          </cell>
          <cell r="AU16">
            <v>849999.03151999996</v>
          </cell>
          <cell r="AZ16">
            <v>1039789.8437499999</v>
          </cell>
        </row>
        <row r="17">
          <cell r="B17">
            <v>34462.762490000001</v>
          </cell>
          <cell r="G17">
            <v>56771.183869999993</v>
          </cell>
          <cell r="L17">
            <v>56757.240789999996</v>
          </cell>
          <cell r="Q17">
            <v>161633.06628</v>
          </cell>
          <cell r="V17">
            <v>21137.149150000001</v>
          </cell>
          <cell r="AA17">
            <v>49695.391810000001</v>
          </cell>
          <cell r="AF17">
            <v>238550.35498</v>
          </cell>
          <cell r="AK17">
            <v>33654.53716</v>
          </cell>
          <cell r="AP17">
            <v>16923.909499999998</v>
          </cell>
          <cell r="AU17">
            <v>95958.974459999998</v>
          </cell>
          <cell r="AZ17">
            <v>81104.586119999993</v>
          </cell>
        </row>
        <row r="18">
          <cell r="B18">
            <v>441958.44639000006</v>
          </cell>
          <cell r="G18">
            <v>1012956.8910199999</v>
          </cell>
          <cell r="L18">
            <v>884306.59297999972</v>
          </cell>
          <cell r="Q18">
            <v>2099738.0934799998</v>
          </cell>
          <cell r="V18">
            <v>551055.05070999998</v>
          </cell>
          <cell r="AA18">
            <v>785080.48246000009</v>
          </cell>
          <cell r="AF18">
            <v>2222533.1811599997</v>
          </cell>
          <cell r="AK18">
            <v>1203542.9316800002</v>
          </cell>
          <cell r="AP18">
            <v>772106.07742999995</v>
          </cell>
          <cell r="AU18">
            <v>945958.0059799999</v>
          </cell>
          <cell r="AZ18">
            <v>1120894.4298699999</v>
          </cell>
        </row>
        <row r="19">
          <cell r="B19">
            <v>320608.49887000001</v>
          </cell>
          <cell r="G19">
            <v>765291.87510999991</v>
          </cell>
          <cell r="L19">
            <v>698154.15899000003</v>
          </cell>
          <cell r="Q19">
            <v>1803977.7572699999</v>
          </cell>
          <cell r="V19">
            <v>424308.56901000004</v>
          </cell>
          <cell r="AA19">
            <v>593487.84195000003</v>
          </cell>
          <cell r="AF19">
            <v>1848278.2388899999</v>
          </cell>
          <cell r="AK19">
            <v>953240.65753000008</v>
          </cell>
          <cell r="AP19">
            <v>580718.71103999997</v>
          </cell>
          <cell r="AU19">
            <v>737663.03255999996</v>
          </cell>
          <cell r="AZ19">
            <v>885692.04368</v>
          </cell>
        </row>
        <row r="20">
          <cell r="B20">
            <v>73</v>
          </cell>
          <cell r="G20">
            <v>76</v>
          </cell>
          <cell r="L20">
            <v>79</v>
          </cell>
          <cell r="Q20">
            <v>86</v>
          </cell>
          <cell r="V20">
            <v>77</v>
          </cell>
          <cell r="AA20">
            <v>76</v>
          </cell>
          <cell r="AF20">
            <v>83</v>
          </cell>
          <cell r="AK20">
            <v>79</v>
          </cell>
          <cell r="AP20">
            <v>75</v>
          </cell>
          <cell r="AU20">
            <v>78</v>
          </cell>
          <cell r="AZ20">
            <v>79</v>
          </cell>
        </row>
        <row r="21">
          <cell r="B21">
            <v>80392.45233</v>
          </cell>
          <cell r="G21">
            <v>151474.55735000002</v>
          </cell>
          <cell r="L21">
            <v>126680.11122000001</v>
          </cell>
          <cell r="Q21">
            <v>236199.94377000001</v>
          </cell>
          <cell r="V21">
            <v>103368.85834000001</v>
          </cell>
          <cell r="AA21">
            <v>119338.91531000001</v>
          </cell>
          <cell r="AF21">
            <v>205817.1618</v>
          </cell>
          <cell r="AK21">
            <v>154969.74391000002</v>
          </cell>
          <cell r="AP21">
            <v>107478.59801000002</v>
          </cell>
          <cell r="AU21">
            <v>164332.38576000003</v>
          </cell>
          <cell r="AZ21">
            <v>129212.91456999999</v>
          </cell>
        </row>
        <row r="22">
          <cell r="B22">
            <v>18</v>
          </cell>
          <cell r="G22">
            <v>15</v>
          </cell>
          <cell r="L22">
            <v>14</v>
          </cell>
          <cell r="Q22">
            <v>11</v>
          </cell>
          <cell r="V22">
            <v>19</v>
          </cell>
          <cell r="AA22">
            <v>15</v>
          </cell>
          <cell r="AF22">
            <v>9</v>
          </cell>
          <cell r="AK22">
            <v>13</v>
          </cell>
          <cell r="AP22">
            <v>14</v>
          </cell>
          <cell r="AU22">
            <v>17</v>
          </cell>
          <cell r="AZ22">
            <v>12</v>
          </cell>
        </row>
        <row r="23">
          <cell r="B23">
            <v>40957.495190000045</v>
          </cell>
          <cell r="G23">
            <v>96190.458559999941</v>
          </cell>
          <cell r="L23">
            <v>59472.322769999693</v>
          </cell>
          <cell r="Q23">
            <v>59560.39243999985</v>
          </cell>
          <cell r="V23">
            <v>23377.62335999994</v>
          </cell>
          <cell r="AA23">
            <v>72253.725200000044</v>
          </cell>
          <cell r="AF23">
            <v>168437.78046999977</v>
          </cell>
          <cell r="AK23">
            <v>95332.530240000051</v>
          </cell>
          <cell r="AP23">
            <v>83908.768379999965</v>
          </cell>
          <cell r="AU23">
            <v>43962.587659999903</v>
          </cell>
          <cell r="AZ23">
            <v>105989.47161999988</v>
          </cell>
        </row>
        <row r="24">
          <cell r="B24">
            <v>14185.09287</v>
          </cell>
          <cell r="G24">
            <v>33039.159139999996</v>
          </cell>
          <cell r="L24">
            <v>37995.658949999997</v>
          </cell>
          <cell r="Q24">
            <v>29966.513790000001</v>
          </cell>
          <cell r="V24">
            <v>20042.70377</v>
          </cell>
          <cell r="AA24">
            <v>55280.431639999995</v>
          </cell>
          <cell r="AF24">
            <v>42143.245499999997</v>
          </cell>
          <cell r="AK24">
            <v>37586.479999999996</v>
          </cell>
          <cell r="AP24">
            <v>3409.7844500000001</v>
          </cell>
          <cell r="AU24">
            <v>28472.614689999995</v>
          </cell>
          <cell r="AZ24">
            <v>25707.590260000001</v>
          </cell>
        </row>
        <row r="25">
          <cell r="B25">
            <v>838.09617000000003</v>
          </cell>
          <cell r="G25">
            <v>2158.6019900000001</v>
          </cell>
          <cell r="L25">
            <v>2900.9499900000001</v>
          </cell>
          <cell r="Q25">
            <v>204.32</v>
          </cell>
          <cell r="V25">
            <v>2011.27513</v>
          </cell>
          <cell r="AA25">
            <v>3889.7630199999999</v>
          </cell>
          <cell r="AF25">
            <v>7644.5080699999999</v>
          </cell>
          <cell r="AK25">
            <v>36442.28875</v>
          </cell>
          <cell r="AP25">
            <v>8482.9032000000007</v>
          </cell>
          <cell r="AU25">
            <v>0</v>
          </cell>
          <cell r="AZ25">
            <v>3786.6653999999999</v>
          </cell>
        </row>
        <row r="26">
          <cell r="B26">
            <v>25934.306150000044</v>
          </cell>
          <cell r="G26">
            <v>60992.697429999942</v>
          </cell>
          <cell r="L26">
            <v>18575.713829999695</v>
          </cell>
          <cell r="Q26">
            <v>29389.55864999985</v>
          </cell>
          <cell r="V26">
            <v>1323.6444599999395</v>
          </cell>
          <cell r="AA26">
            <v>13083.530540000049</v>
          </cell>
          <cell r="AF26">
            <v>118650.02689999978</v>
          </cell>
          <cell r="AK26">
            <v>21303.761490000055</v>
          </cell>
          <cell r="AP26">
            <v>72016.080729999958</v>
          </cell>
          <cell r="AU26">
            <v>15489.972969999908</v>
          </cell>
          <cell r="AZ26">
            <v>76495.215959999885</v>
          </cell>
        </row>
        <row r="27">
          <cell r="B27">
            <v>6</v>
          </cell>
          <cell r="G27">
            <v>6</v>
          </cell>
          <cell r="L27">
            <v>2</v>
          </cell>
          <cell r="Q27">
            <v>1</v>
          </cell>
          <cell r="V27">
            <v>0</v>
          </cell>
          <cell r="AA27">
            <v>2</v>
          </cell>
          <cell r="AF27">
            <v>5</v>
          </cell>
          <cell r="AK27">
            <v>2</v>
          </cell>
          <cell r="AP27">
            <v>9</v>
          </cell>
          <cell r="AU27">
            <v>2</v>
          </cell>
          <cell r="AZ27">
            <v>7</v>
          </cell>
        </row>
        <row r="28">
          <cell r="B28">
            <v>7.7</v>
          </cell>
          <cell r="G28">
            <v>0</v>
          </cell>
          <cell r="L28">
            <v>656.18890999999996</v>
          </cell>
          <cell r="Q28">
            <v>6537.7714400000004</v>
          </cell>
          <cell r="V28">
            <v>0</v>
          </cell>
          <cell r="AA28">
            <v>2300.8772200000003</v>
          </cell>
          <cell r="AF28">
            <v>1199.71497</v>
          </cell>
          <cell r="AK28">
            <v>3526.1105600000001</v>
          </cell>
          <cell r="AP28">
            <v>0</v>
          </cell>
          <cell r="AU28">
            <v>1307.3028400000001</v>
          </cell>
          <cell r="AZ28">
            <v>4.4123199999999994</v>
          </cell>
        </row>
        <row r="29">
          <cell r="B29">
            <v>25926.606150000043</v>
          </cell>
          <cell r="G29">
            <v>60992.697429999942</v>
          </cell>
          <cell r="L29">
            <v>17919.524919999694</v>
          </cell>
          <cell r="Q29">
            <v>22851.787209999849</v>
          </cell>
          <cell r="V29">
            <v>1323.6444599999395</v>
          </cell>
          <cell r="AA29">
            <v>10782.653320000049</v>
          </cell>
          <cell r="AF29">
            <v>117450.31192999978</v>
          </cell>
          <cell r="AK29">
            <v>17777.650930000054</v>
          </cell>
          <cell r="AP29">
            <v>72016.080729999958</v>
          </cell>
          <cell r="AU29">
            <v>14182.670129999908</v>
          </cell>
          <cell r="AZ29">
            <v>76490.803639999882</v>
          </cell>
        </row>
        <row r="30">
          <cell r="B30">
            <v>6</v>
          </cell>
          <cell r="G30">
            <v>6</v>
          </cell>
          <cell r="L30">
            <v>2</v>
          </cell>
          <cell r="Q30">
            <v>1</v>
          </cell>
          <cell r="V30">
            <v>0</v>
          </cell>
          <cell r="AA30">
            <v>1</v>
          </cell>
          <cell r="AF30">
            <v>5</v>
          </cell>
          <cell r="AK30">
            <v>1</v>
          </cell>
          <cell r="AP30">
            <v>9</v>
          </cell>
          <cell r="AU30">
            <v>1</v>
          </cell>
          <cell r="AZ30">
            <v>7</v>
          </cell>
        </row>
        <row r="33">
          <cell r="B33">
            <v>92303.45</v>
          </cell>
          <cell r="G33">
            <v>222163.71</v>
          </cell>
          <cell r="L33">
            <v>17004.599999999999</v>
          </cell>
          <cell r="Q33">
            <v>216993.59</v>
          </cell>
          <cell r="V33">
            <v>36936.559999999998</v>
          </cell>
          <cell r="AA33">
            <v>244051.56</v>
          </cell>
          <cell r="AK33">
            <v>165262.82</v>
          </cell>
          <cell r="AP33">
            <v>150082.72</v>
          </cell>
          <cell r="AU33">
            <v>104883.5</v>
          </cell>
          <cell r="AZ33">
            <v>343601.71</v>
          </cell>
        </row>
        <row r="34">
          <cell r="B34">
            <v>5346.6</v>
          </cell>
          <cell r="G34">
            <v>0</v>
          </cell>
          <cell r="L34">
            <v>0</v>
          </cell>
          <cell r="Q34">
            <v>0</v>
          </cell>
          <cell r="V34">
            <v>239.42</v>
          </cell>
          <cell r="AA34">
            <v>0</v>
          </cell>
          <cell r="AK34">
            <v>0</v>
          </cell>
          <cell r="AP34">
            <v>2919.4</v>
          </cell>
          <cell r="AU34">
            <v>16516.77</v>
          </cell>
          <cell r="AZ34">
            <v>40831.53</v>
          </cell>
        </row>
        <row r="35">
          <cell r="B35">
            <v>12930.04</v>
          </cell>
          <cell r="G35">
            <v>15460.75</v>
          </cell>
          <cell r="L35">
            <v>13737.04</v>
          </cell>
          <cell r="Q35">
            <v>48734.68</v>
          </cell>
          <cell r="V35">
            <v>7723.74</v>
          </cell>
          <cell r="AA35">
            <v>63758.01</v>
          </cell>
          <cell r="AK35">
            <v>3749.33</v>
          </cell>
          <cell r="AP35">
            <v>146583.65</v>
          </cell>
          <cell r="AU35">
            <v>6112.36</v>
          </cell>
          <cell r="AZ35">
            <v>9895.11</v>
          </cell>
        </row>
        <row r="37">
          <cell r="B37">
            <v>69568.78</v>
          </cell>
          <cell r="G37">
            <v>100285.01</v>
          </cell>
          <cell r="L37">
            <v>170884.4</v>
          </cell>
          <cell r="Q37">
            <v>335815.63</v>
          </cell>
          <cell r="V37">
            <v>106624.61</v>
          </cell>
          <cell r="AA37">
            <v>115705.23</v>
          </cell>
          <cell r="AK37">
            <v>170591.19</v>
          </cell>
          <cell r="AP37">
            <v>87603.64</v>
          </cell>
          <cell r="AU37">
            <v>109660.19</v>
          </cell>
          <cell r="AZ37">
            <v>122917.44</v>
          </cell>
        </row>
        <row r="38">
          <cell r="B38">
            <v>1.2956395464159838</v>
          </cell>
          <cell r="G38">
            <v>0.81103585210741236</v>
          </cell>
          <cell r="L38">
            <v>1.5916647232017855</v>
          </cell>
          <cell r="Q38">
            <v>1.3971369954380284</v>
          </cell>
          <cell r="V38">
            <v>1.5538438793410896</v>
          </cell>
          <cell r="AA38">
            <v>1.2012863337348019</v>
          </cell>
          <cell r="AK38">
            <v>1.2224116572004835</v>
          </cell>
          <cell r="AP38">
            <v>0.88958772149919874</v>
          </cell>
          <cell r="AU38">
            <v>0.97289872861961701</v>
          </cell>
          <cell r="AZ38">
            <v>1.0084653094898253</v>
          </cell>
        </row>
        <row r="40">
          <cell r="B40">
            <v>44202.57</v>
          </cell>
          <cell r="G40">
            <v>87297.41</v>
          </cell>
          <cell r="L40">
            <v>92845.03</v>
          </cell>
          <cell r="Q40">
            <v>246234.26</v>
          </cell>
          <cell r="V40">
            <v>49243.93</v>
          </cell>
          <cell r="AA40">
            <v>81789.070000000007</v>
          </cell>
          <cell r="AK40">
            <v>92047.88</v>
          </cell>
          <cell r="AP40">
            <v>65983.66</v>
          </cell>
          <cell r="AU40">
            <v>75713.22</v>
          </cell>
          <cell r="AZ40">
            <v>101963.4</v>
          </cell>
        </row>
        <row r="41">
          <cell r="B41">
            <v>1.2408377550880487</v>
          </cell>
          <cell r="G41">
            <v>1.0266366540048135</v>
          </cell>
          <cell r="L41">
            <v>1.1968778803937037</v>
          </cell>
          <cell r="Q41">
            <v>1.2284565766230326</v>
          </cell>
          <cell r="V41">
            <v>1.0445119480713452</v>
          </cell>
          <cell r="AA41">
            <v>1.2402977415365737</v>
          </cell>
          <cell r="AK41">
            <v>0.86906796668387787</v>
          </cell>
          <cell r="AP41">
            <v>1.0226171960887538</v>
          </cell>
          <cell r="AU41">
            <v>0.92375373296827756</v>
          </cell>
          <cell r="AZ41">
            <v>1.0361057283377311</v>
          </cell>
        </row>
        <row r="42">
          <cell r="B42">
            <v>42526.302052222229</v>
          </cell>
          <cell r="G42">
            <v>101815.85175</v>
          </cell>
          <cell r="L42">
            <v>76074.600406666665</v>
          </cell>
          <cell r="Q42">
            <v>215955.13632555553</v>
          </cell>
          <cell r="V42">
            <v>50354.040479999996</v>
          </cell>
          <cell r="AA42">
            <v>63001.343202222219</v>
          </cell>
          <cell r="AK42">
            <v>108719.34891444445</v>
          </cell>
          <cell r="AP42">
            <v>78676.957711111114</v>
          </cell>
          <cell r="AU42">
            <v>81924.076594444443</v>
          </cell>
          <cell r="AZ42">
            <v>97247.385163333325</v>
          </cell>
        </row>
        <row r="43">
          <cell r="B43">
            <v>545.35030000000006</v>
          </cell>
          <cell r="G43">
            <v>6163.2178700000004</v>
          </cell>
          <cell r="L43">
            <v>1124.9388700000002</v>
          </cell>
          <cell r="Q43">
            <v>31.668900000000001</v>
          </cell>
          <cell r="V43">
            <v>381.14082999999999</v>
          </cell>
          <cell r="AA43">
            <v>2098.16473</v>
          </cell>
          <cell r="AK43">
            <v>5276.7447699999993</v>
          </cell>
          <cell r="AP43">
            <v>1591.38669</v>
          </cell>
          <cell r="AU43">
            <v>79.906660000000002</v>
          </cell>
          <cell r="AZ43">
            <v>77.25761</v>
          </cell>
        </row>
        <row r="44">
          <cell r="B44">
            <v>8224.9793900000004</v>
          </cell>
          <cell r="G44">
            <v>19137.058989999998</v>
          </cell>
          <cell r="L44">
            <v>16742.2418</v>
          </cell>
          <cell r="Q44">
            <v>49583.562479999993</v>
          </cell>
          <cell r="V44">
            <v>11839.829570000002</v>
          </cell>
          <cell r="AA44">
            <v>16689.240429999998</v>
          </cell>
          <cell r="AK44">
            <v>20692.333590000002</v>
          </cell>
          <cell r="AP44">
            <v>17154.320510000001</v>
          </cell>
          <cell r="AU44">
            <v>16329.464760000001</v>
          </cell>
          <cell r="AZ44">
            <v>19996.370849999999</v>
          </cell>
        </row>
        <row r="48">
          <cell r="B48">
            <v>86125.690310000005</v>
          </cell>
          <cell r="G48">
            <v>178928.19966999997</v>
          </cell>
          <cell r="L48">
            <v>189370.10437000002</v>
          </cell>
          <cell r="Q48">
            <v>41431.950240000006</v>
          </cell>
          <cell r="V48">
            <v>110202.71915</v>
          </cell>
          <cell r="AA48">
            <v>64581.929579999996</v>
          </cell>
          <cell r="AF48">
            <v>203493.37325999999</v>
          </cell>
          <cell r="AK48">
            <v>268180.56054999999</v>
          </cell>
          <cell r="AP48">
            <v>131405.87875999999</v>
          </cell>
          <cell r="AU48">
            <v>57681.064749999998</v>
          </cell>
          <cell r="AZ48">
            <v>62298.880360000003</v>
          </cell>
        </row>
        <row r="49">
          <cell r="B49">
            <v>87932.459140000006</v>
          </cell>
          <cell r="G49">
            <v>184807.11632</v>
          </cell>
          <cell r="L49">
            <v>193929.43618000002</v>
          </cell>
          <cell r="Q49">
            <v>41431.950240000006</v>
          </cell>
          <cell r="V49">
            <v>111923.61215</v>
          </cell>
          <cell r="AA49">
            <v>66624.921549999999</v>
          </cell>
          <cell r="AF49">
            <v>218921.85639999999</v>
          </cell>
          <cell r="AK49">
            <v>274546.49043000001</v>
          </cell>
          <cell r="AP49">
            <v>137782.16890000002</v>
          </cell>
          <cell r="AU49">
            <v>61664.789750000004</v>
          </cell>
          <cell r="AZ49">
            <v>72042.111080000002</v>
          </cell>
        </row>
        <row r="50">
          <cell r="B50">
            <v>-7.7311791235734892</v>
          </cell>
          <cell r="G50">
            <v>-2.0559944331037032</v>
          </cell>
          <cell r="L50">
            <v>-1.7680963885604475</v>
          </cell>
          <cell r="Q50">
            <v>0</v>
          </cell>
          <cell r="V50">
            <v>-0.99999999999999789</v>
          </cell>
          <cell r="AA50">
            <v>-1.4057364801403696</v>
          </cell>
          <cell r="AF50">
            <v>-3.3519274913103105</v>
          </cell>
          <cell r="AK50">
            <v>-0.93714878688978454</v>
          </cell>
          <cell r="AP50">
            <v>-3.2300501253006004</v>
          </cell>
          <cell r="AU50">
            <v>-2.6816625301320838</v>
          </cell>
          <cell r="AZ50">
            <v>-2.0976596932920826</v>
          </cell>
        </row>
        <row r="51">
          <cell r="B51">
            <v>-1806.7688300000009</v>
          </cell>
          <cell r="G51">
            <v>-5878.9166500000283</v>
          </cell>
          <cell r="L51">
            <v>-4559.3318100000033</v>
          </cell>
          <cell r="Q51">
            <v>0</v>
          </cell>
          <cell r="V51">
            <v>-1720.8929999999964</v>
          </cell>
          <cell r="AA51">
            <v>-2042.9919700000028</v>
          </cell>
          <cell r="AF51">
            <v>-15428.483139999997</v>
          </cell>
          <cell r="AK51">
            <v>-6365.9298800000106</v>
          </cell>
          <cell r="AP51">
            <v>-6376.2901400000264</v>
          </cell>
          <cell r="AU51">
            <v>-3983.7250000000058</v>
          </cell>
          <cell r="AZ51">
            <v>-9743.2307199999996</v>
          </cell>
        </row>
        <row r="52">
          <cell r="B52">
            <v>1480.99317</v>
          </cell>
          <cell r="G52">
            <v>22829.662379999998</v>
          </cell>
          <cell r="L52">
            <v>50894.181280000004</v>
          </cell>
          <cell r="Q52">
            <v>6.62E-3</v>
          </cell>
          <cell r="V52">
            <v>26439.561600000001</v>
          </cell>
          <cell r="AA52">
            <v>54501.105560000004</v>
          </cell>
          <cell r="AF52">
            <v>110475.80486</v>
          </cell>
          <cell r="AK52">
            <v>108719.13941</v>
          </cell>
          <cell r="AP52">
            <v>35356.145779999999</v>
          </cell>
          <cell r="AU52">
            <v>31339.33</v>
          </cell>
          <cell r="AZ52">
            <v>123790.38404999999</v>
          </cell>
        </row>
      </sheetData>
      <sheetData sheetId="17">
        <row r="14">
          <cell r="B14">
            <v>5451004.4717699997</v>
          </cell>
        </row>
      </sheetData>
      <sheetData sheetId="18">
        <row r="15">
          <cell r="B15">
            <v>411040.25579999998</v>
          </cell>
        </row>
      </sheetData>
      <sheetData sheetId="19">
        <row r="13">
          <cell r="B13">
            <v>2244727.8267899998</v>
          </cell>
        </row>
      </sheetData>
      <sheetData sheetId="20">
        <row r="14">
          <cell r="B14">
            <v>3806909.50538</v>
          </cell>
        </row>
      </sheetData>
      <sheetData sheetId="21"/>
      <sheetData sheetId="22">
        <row r="13">
          <cell r="B13">
            <v>5614880.4094700003</v>
          </cell>
        </row>
      </sheetData>
      <sheetData sheetId="23">
        <row r="13">
          <cell r="B13">
            <v>2484840.4464599998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ESAMELCO"/>
    </sheetNames>
    <sheetDataSet>
      <sheetData sheetId="0">
        <row r="5">
          <cell r="U5">
            <v>1205630.71921</v>
          </cell>
        </row>
        <row r="6">
          <cell r="U6">
            <v>37881.4211</v>
          </cell>
        </row>
        <row r="7">
          <cell r="U7">
            <v>30289.626550000001</v>
          </cell>
        </row>
        <row r="10">
          <cell r="U10">
            <v>94963.929789999995</v>
          </cell>
        </row>
        <row r="11">
          <cell r="U11">
            <v>-692.45024000000001</v>
          </cell>
        </row>
        <row r="12">
          <cell r="U12">
            <v>0</v>
          </cell>
        </row>
        <row r="14">
          <cell r="U14">
            <v>60145.99338</v>
          </cell>
        </row>
        <row r="16">
          <cell r="U16">
            <v>868144.48773999989</v>
          </cell>
        </row>
        <row r="18">
          <cell r="U18">
            <v>168396.92345999999</v>
          </cell>
        </row>
        <row r="21">
          <cell r="U21">
            <v>35765.003069999999</v>
          </cell>
        </row>
        <row r="22">
          <cell r="U22">
            <v>715.26900000000001</v>
          </cell>
        </row>
        <row r="25">
          <cell r="U25">
            <v>0</v>
          </cell>
        </row>
        <row r="31">
          <cell r="U31">
            <v>176530.88</v>
          </cell>
        </row>
        <row r="32">
          <cell r="U32">
            <v>0</v>
          </cell>
        </row>
        <row r="33">
          <cell r="U33">
            <v>25829.01</v>
          </cell>
        </row>
        <row r="35">
          <cell r="U35">
            <v>137116.20000000001</v>
          </cell>
        </row>
        <row r="38">
          <cell r="U38">
            <v>96825.9</v>
          </cell>
        </row>
        <row r="40">
          <cell r="U40">
            <v>111798.60717444445</v>
          </cell>
        </row>
        <row r="41">
          <cell r="U41">
            <v>7170.1522999999997</v>
          </cell>
        </row>
        <row r="42">
          <cell r="U42">
            <v>30038.547960000004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DORELCO"/>
    </sheetNames>
    <sheetDataSet>
      <sheetData sheetId="0">
        <row r="5">
          <cell r="U5">
            <v>1125396.7673900002</v>
          </cell>
        </row>
        <row r="6">
          <cell r="U6">
            <v>33901.07591</v>
          </cell>
        </row>
        <row r="7">
          <cell r="U7">
            <v>27199.32042</v>
          </cell>
        </row>
        <row r="10">
          <cell r="U10">
            <v>105033.48097</v>
          </cell>
        </row>
        <row r="11">
          <cell r="U11">
            <v>0</v>
          </cell>
        </row>
        <row r="12">
          <cell r="U12">
            <v>1.251E-2</v>
          </cell>
        </row>
        <row r="14">
          <cell r="U14">
            <v>35883.13897</v>
          </cell>
        </row>
        <row r="16">
          <cell r="U16">
            <v>827996.0028299999</v>
          </cell>
        </row>
        <row r="18">
          <cell r="U18">
            <v>137126.45828000002</v>
          </cell>
        </row>
        <row r="21">
          <cell r="U21">
            <v>37690.012549999999</v>
          </cell>
        </row>
        <row r="22">
          <cell r="U22">
            <v>2931.607</v>
          </cell>
        </row>
        <row r="25">
          <cell r="U25">
            <v>727.60185999999999</v>
          </cell>
        </row>
        <row r="31">
          <cell r="U31">
            <v>33257.5</v>
          </cell>
        </row>
        <row r="32">
          <cell r="U32">
            <v>0</v>
          </cell>
        </row>
        <row r="33">
          <cell r="U33">
            <v>37432.629999999997</v>
          </cell>
        </row>
        <row r="35">
          <cell r="U35">
            <v>188447.95</v>
          </cell>
        </row>
        <row r="38">
          <cell r="U38">
            <v>114971.92</v>
          </cell>
        </row>
        <row r="40">
          <cell r="U40">
            <v>87968.627980000005</v>
          </cell>
        </row>
        <row r="41">
          <cell r="U41">
            <v>960.53420999999992</v>
          </cell>
        </row>
        <row r="42">
          <cell r="U42">
            <v>25723.108740000003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LEYECO 2"/>
    </sheetNames>
    <sheetDataSet>
      <sheetData sheetId="0">
        <row r="5">
          <cell r="U5">
            <v>2502175.8612500001</v>
          </cell>
        </row>
        <row r="6">
          <cell r="U6">
            <v>38327.651160000001</v>
          </cell>
        </row>
        <row r="7">
          <cell r="U7">
            <v>80420.663719999997</v>
          </cell>
        </row>
        <row r="10">
          <cell r="U10">
            <v>168243.35352999999</v>
          </cell>
        </row>
        <row r="11">
          <cell r="U11">
            <v>0</v>
          </cell>
        </row>
        <row r="12">
          <cell r="U12">
            <v>44.494099999999996</v>
          </cell>
        </row>
        <row r="14">
          <cell r="U14">
            <v>139556.64256000001</v>
          </cell>
        </row>
        <row r="16">
          <cell r="U16">
            <v>2084780.9681099998</v>
          </cell>
        </row>
        <row r="18">
          <cell r="U18">
            <v>216266.26681999999</v>
          </cell>
        </row>
        <row r="21">
          <cell r="U21">
            <v>31901.26785</v>
          </cell>
        </row>
        <row r="22">
          <cell r="U22">
            <v>0.51080000000000003</v>
          </cell>
        </row>
        <row r="25">
          <cell r="U25">
            <v>9416.2314999999999</v>
          </cell>
        </row>
        <row r="31">
          <cell r="U31">
            <v>204921.71</v>
          </cell>
        </row>
        <row r="32">
          <cell r="U32">
            <v>0</v>
          </cell>
        </row>
        <row r="33">
          <cell r="U33">
            <v>42127.59</v>
          </cell>
        </row>
        <row r="35">
          <cell r="U35">
            <v>396093.38</v>
          </cell>
        </row>
        <row r="38">
          <cell r="U38">
            <v>279985.68</v>
          </cell>
        </row>
        <row r="40">
          <cell r="U40">
            <v>256911.30962666668</v>
          </cell>
        </row>
        <row r="41">
          <cell r="U41">
            <v>2.2738</v>
          </cell>
        </row>
        <row r="42">
          <cell r="U42">
            <v>79528.280960000004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LEYECO 3"/>
    </sheetNames>
    <sheetDataSet>
      <sheetData sheetId="0">
        <row r="5">
          <cell r="U5">
            <v>755887.71472000005</v>
          </cell>
        </row>
        <row r="6">
          <cell r="U6">
            <v>28803.986659999995</v>
          </cell>
        </row>
        <row r="7">
          <cell r="U7">
            <v>16148.322759999999</v>
          </cell>
        </row>
        <row r="10">
          <cell r="U10">
            <v>60358.524319999997</v>
          </cell>
        </row>
        <row r="11">
          <cell r="U11">
            <v>-1.75806</v>
          </cell>
        </row>
        <row r="12">
          <cell r="U12">
            <v>0</v>
          </cell>
        </row>
        <row r="14">
          <cell r="U14">
            <v>44355.798649999997</v>
          </cell>
        </row>
        <row r="16">
          <cell r="U16">
            <v>538914.16411000001</v>
          </cell>
        </row>
        <row r="18">
          <cell r="U18">
            <v>112275.21873999998</v>
          </cell>
        </row>
        <row r="21">
          <cell r="U21">
            <v>22945.49048</v>
          </cell>
        </row>
        <row r="22">
          <cell r="U22">
            <v>2833.5590000000002</v>
          </cell>
        </row>
        <row r="25">
          <cell r="U25">
            <v>0</v>
          </cell>
        </row>
        <row r="31">
          <cell r="U31">
            <v>108386.67</v>
          </cell>
        </row>
        <row r="32">
          <cell r="U32">
            <v>0</v>
          </cell>
        </row>
        <row r="33">
          <cell r="U33">
            <v>20302.87</v>
          </cell>
        </row>
        <row r="35">
          <cell r="U35">
            <v>136110.24</v>
          </cell>
        </row>
        <row r="38">
          <cell r="U38">
            <v>64665.78</v>
          </cell>
        </row>
        <row r="40">
          <cell r="U40">
            <v>60840.931175555554</v>
          </cell>
        </row>
        <row r="41">
          <cell r="U41">
            <v>168.55</v>
          </cell>
        </row>
        <row r="42">
          <cell r="U42">
            <v>14704.94541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LEYECO 4"/>
    </sheetNames>
    <sheetDataSet>
      <sheetData sheetId="0">
        <row r="5">
          <cell r="U5">
            <v>941003.41827999998</v>
          </cell>
        </row>
        <row r="6">
          <cell r="U6">
            <v>32016.799559999999</v>
          </cell>
        </row>
        <row r="7">
          <cell r="U7">
            <v>25803.177340000002</v>
          </cell>
        </row>
        <row r="10">
          <cell r="U10">
            <v>91494.812550000002</v>
          </cell>
        </row>
        <row r="11">
          <cell r="U11">
            <v>0</v>
          </cell>
        </row>
        <row r="12">
          <cell r="U12">
            <v>0</v>
          </cell>
        </row>
        <row r="14">
          <cell r="U14">
            <v>53532.730240000004</v>
          </cell>
        </row>
        <row r="16">
          <cell r="U16">
            <v>669588.01750999992</v>
          </cell>
        </row>
        <row r="18">
          <cell r="U18">
            <v>147109.34257000001</v>
          </cell>
        </row>
        <row r="21">
          <cell r="U21">
            <v>40687.524770000004</v>
          </cell>
        </row>
        <row r="22">
          <cell r="U22">
            <v>2530.9402099999998</v>
          </cell>
        </row>
        <row r="25">
          <cell r="U25">
            <v>1441.51918</v>
          </cell>
        </row>
        <row r="31">
          <cell r="U31">
            <v>230337.56</v>
          </cell>
        </row>
        <row r="32">
          <cell r="U32">
            <v>0</v>
          </cell>
        </row>
        <row r="33">
          <cell r="U33">
            <v>72048.710000000006</v>
          </cell>
        </row>
        <row r="35">
          <cell r="U35">
            <v>137638.79999999999</v>
          </cell>
        </row>
        <row r="38">
          <cell r="U38">
            <v>89523.36</v>
          </cell>
        </row>
        <row r="40">
          <cell r="U40">
            <v>72823.897701111098</v>
          </cell>
        </row>
        <row r="41">
          <cell r="U41">
            <v>1813.08861</v>
          </cell>
        </row>
        <row r="42">
          <cell r="U42">
            <v>24777.608339999999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LEYECO 5"/>
    </sheetNames>
    <sheetDataSet>
      <sheetData sheetId="0">
        <row r="5">
          <cell r="U5">
            <v>2561360.6810999997</v>
          </cell>
        </row>
        <row r="6">
          <cell r="U6">
            <v>65635.819359999994</v>
          </cell>
        </row>
        <row r="7">
          <cell r="U7">
            <v>60671.113919999996</v>
          </cell>
        </row>
        <row r="10">
          <cell r="U10">
            <v>258526.91094000003</v>
          </cell>
        </row>
        <row r="11">
          <cell r="U11">
            <v>1189.77484</v>
          </cell>
        </row>
        <row r="12">
          <cell r="U12">
            <v>0</v>
          </cell>
        </row>
        <row r="14">
          <cell r="U14">
            <v>131356.35986</v>
          </cell>
        </row>
        <row r="16">
          <cell r="U16">
            <v>1939635.66753</v>
          </cell>
        </row>
        <row r="18">
          <cell r="U18">
            <v>247868.03968999998</v>
          </cell>
        </row>
        <row r="21">
          <cell r="U21">
            <v>43609.456180000001</v>
          </cell>
        </row>
        <row r="22">
          <cell r="U22">
            <v>12881.9575</v>
          </cell>
        </row>
        <row r="25">
          <cell r="U25">
            <v>0</v>
          </cell>
        </row>
        <row r="31">
          <cell r="U31">
            <v>313891.39</v>
          </cell>
        </row>
        <row r="32">
          <cell r="U32">
            <v>7068.4</v>
          </cell>
        </row>
        <row r="33">
          <cell r="U33">
            <v>56810.59</v>
          </cell>
        </row>
        <row r="35">
          <cell r="U35">
            <v>264393.24</v>
          </cell>
        </row>
        <row r="38">
          <cell r="U38">
            <v>238618.23999999999</v>
          </cell>
        </row>
        <row r="40">
          <cell r="U40">
            <v>212784.99282777778</v>
          </cell>
        </row>
        <row r="41">
          <cell r="U41">
            <v>204.20013000000029</v>
          </cell>
        </row>
        <row r="42">
          <cell r="U42">
            <v>62269.119599999998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N233"/>
  <sheetViews>
    <sheetView tabSelected="1" zoomScale="70" zoomScaleNormal="70" workbookViewId="0">
      <pane xSplit="1" ySplit="8" topLeftCell="BB62" activePane="bottomRight" state="frozen"/>
      <selection activeCell="A9" sqref="A9:XFD9"/>
      <selection pane="topRight" activeCell="A9" sqref="A9:XFD9"/>
      <selection pane="bottomLeft" activeCell="A9" sqref="A9:XFD9"/>
      <selection pane="bottomRight" activeCell="BF70" sqref="BF70"/>
    </sheetView>
  </sheetViews>
  <sheetFormatPr defaultColWidth="12.5703125" defaultRowHeight="15" x14ac:dyDescent="0.2"/>
  <cols>
    <col min="1" max="1" width="54" style="2" customWidth="1"/>
    <col min="2" max="2" width="13.85546875" style="2" bestFit="1" customWidth="1"/>
    <col min="3" max="3" width="12.42578125" style="2" bestFit="1" customWidth="1"/>
    <col min="4" max="4" width="12.5703125" style="2" bestFit="1" customWidth="1"/>
    <col min="5" max="5" width="9" style="2" bestFit="1" customWidth="1"/>
    <col min="6" max="6" width="1.140625" style="2" customWidth="1"/>
    <col min="7" max="7" width="13.85546875" style="2" bestFit="1" customWidth="1"/>
    <col min="8" max="8" width="12.85546875" style="2" bestFit="1" customWidth="1"/>
    <col min="9" max="9" width="13.85546875" style="2" bestFit="1" customWidth="1"/>
    <col min="10" max="10" width="10.85546875" style="2" customWidth="1"/>
    <col min="11" max="11" width="1.5703125" style="2" customWidth="1"/>
    <col min="12" max="12" width="13.85546875" style="3" bestFit="1" customWidth="1"/>
    <col min="13" max="13" width="12.85546875" style="2" bestFit="1" customWidth="1"/>
    <col min="14" max="14" width="13.85546875" style="2" bestFit="1" customWidth="1"/>
    <col min="15" max="15" width="11" style="2" bestFit="1" customWidth="1"/>
    <col min="16" max="16" width="1.5703125" style="2" customWidth="1"/>
    <col min="17" max="17" width="13.85546875" style="2" bestFit="1" customWidth="1"/>
    <col min="18" max="18" width="12.85546875" style="2" bestFit="1" customWidth="1"/>
    <col min="19" max="19" width="13.85546875" style="2" bestFit="1" customWidth="1"/>
    <col min="20" max="20" width="9" style="2" bestFit="1" customWidth="1"/>
    <col min="21" max="21" width="1.85546875" style="2" customWidth="1"/>
    <col min="22" max="22" width="13.85546875" style="2" bestFit="1" customWidth="1"/>
    <col min="23" max="23" width="12.42578125" style="2" bestFit="1" customWidth="1"/>
    <col min="24" max="24" width="12.85546875" style="2" bestFit="1" customWidth="1"/>
    <col min="25" max="25" width="9" style="2" bestFit="1" customWidth="1"/>
    <col min="26" max="26" width="1.5703125" style="2" customWidth="1"/>
    <col min="27" max="27" width="13.85546875" style="2" bestFit="1" customWidth="1"/>
    <col min="28" max="30" width="12.5703125" style="2" bestFit="1" customWidth="1"/>
    <col min="31" max="31" width="1.42578125" style="2" customWidth="1"/>
    <col min="32" max="32" width="15" style="2" bestFit="1" customWidth="1"/>
    <col min="33" max="33" width="14.42578125" style="2" bestFit="1" customWidth="1"/>
    <col min="34" max="34" width="13.85546875" style="2" bestFit="1" customWidth="1"/>
    <col min="35" max="35" width="12.5703125" style="2" bestFit="1" customWidth="1"/>
    <col min="36" max="36" width="3.5703125" style="2" bestFit="1" customWidth="1"/>
    <col min="37" max="37" width="13.85546875" style="2" bestFit="1" customWidth="1"/>
    <col min="38" max="38" width="12.85546875" style="2" bestFit="1" customWidth="1"/>
    <col min="39" max="39" width="13.85546875" style="2" bestFit="1" customWidth="1"/>
    <col min="40" max="40" width="9.5703125" style="2" bestFit="1" customWidth="1"/>
    <col min="41" max="41" width="1.42578125" style="2" customWidth="1"/>
    <col min="42" max="42" width="15" style="2" bestFit="1" customWidth="1"/>
    <col min="43" max="44" width="12.5703125" style="2" bestFit="1" customWidth="1"/>
    <col min="45" max="45" width="10.7109375" style="2" customWidth="1"/>
    <col min="46" max="46" width="1.42578125" style="2" customWidth="1"/>
    <col min="47" max="47" width="13.85546875" style="2" bestFit="1" customWidth="1"/>
    <col min="48" max="48" width="12.85546875" style="2" bestFit="1" customWidth="1"/>
    <col min="49" max="49" width="13.85546875" style="2" bestFit="1" customWidth="1"/>
    <col min="50" max="50" width="9.5703125" style="2" bestFit="1" customWidth="1"/>
    <col min="51" max="51" width="1.5703125" style="2" customWidth="1"/>
    <col min="52" max="52" width="15" style="2" bestFit="1" customWidth="1"/>
    <col min="53" max="53" width="12.85546875" style="2" bestFit="1" customWidth="1"/>
    <col min="54" max="54" width="13.85546875" style="2" bestFit="1" customWidth="1"/>
    <col min="55" max="55" width="13.85546875" style="2" customWidth="1"/>
    <col min="56" max="56" width="0.5703125" style="2" customWidth="1"/>
    <col min="57" max="58" width="14.42578125" style="2" bestFit="1" customWidth="1"/>
    <col min="59" max="59" width="15" style="2" bestFit="1" customWidth="1"/>
    <col min="60" max="60" width="9" style="2" bestFit="1" customWidth="1"/>
    <col min="61" max="64" width="12.5703125" style="2"/>
    <col min="65" max="65" width="13.85546875" style="2" customWidth="1"/>
    <col min="66" max="16384" width="12.5703125" style="2"/>
  </cols>
  <sheetData>
    <row r="1" spans="1:65" ht="18" customHeight="1" x14ac:dyDescent="0.25">
      <c r="A1" s="1" t="s">
        <v>0</v>
      </c>
      <c r="V1" s="1"/>
      <c r="W1" s="1"/>
    </row>
    <row r="2" spans="1:65" ht="18" customHeight="1" x14ac:dyDescent="0.25">
      <c r="A2" s="1" t="str">
        <f>[1]REG1!A2</f>
        <v>Financial Profile as of September 30, 2024</v>
      </c>
    </row>
    <row r="3" spans="1:65" ht="18" customHeight="1" x14ac:dyDescent="0.25">
      <c r="A3" s="1" t="str">
        <f>[1]REG1!A3</f>
        <v>With Comparative Figures as of September 30, 2023</v>
      </c>
      <c r="L3" s="4"/>
      <c r="M3" s="1"/>
      <c r="Q3" s="1"/>
      <c r="R3" s="1"/>
      <c r="V3" s="1"/>
      <c r="W3" s="1"/>
    </row>
    <row r="4" spans="1:65" ht="18" customHeight="1" x14ac:dyDescent="0.25">
      <c r="A4" s="5" t="s">
        <v>1</v>
      </c>
      <c r="B4" s="6"/>
      <c r="C4" s="6"/>
      <c r="D4" s="6"/>
      <c r="E4" s="6"/>
      <c r="F4" s="7"/>
      <c r="G4" s="6"/>
      <c r="H4" s="6"/>
      <c r="I4" s="6"/>
      <c r="J4" s="6"/>
      <c r="K4" s="8"/>
      <c r="L4" s="6"/>
      <c r="M4" s="6"/>
      <c r="N4" s="6"/>
      <c r="O4" s="6"/>
      <c r="P4" s="8"/>
      <c r="Q4" s="6"/>
      <c r="R4" s="6"/>
      <c r="S4" s="6"/>
      <c r="T4" s="6"/>
      <c r="U4" s="9"/>
      <c r="V4" s="6"/>
      <c r="W4" s="6"/>
      <c r="X4" s="6"/>
      <c r="Y4" s="6"/>
      <c r="Z4" s="8"/>
      <c r="AA4" s="6"/>
      <c r="AB4" s="6"/>
      <c r="AC4" s="6"/>
      <c r="AD4" s="6"/>
      <c r="AE4" s="9"/>
      <c r="AF4" s="6"/>
      <c r="AG4" s="6"/>
      <c r="AH4" s="6"/>
      <c r="AI4" s="6"/>
      <c r="AJ4" s="7"/>
      <c r="AK4" s="6"/>
      <c r="AL4" s="6"/>
      <c r="AM4" s="6"/>
      <c r="AN4" s="6"/>
      <c r="AO4" s="9"/>
      <c r="AP4" s="6"/>
      <c r="AQ4" s="6"/>
      <c r="AR4" s="6"/>
      <c r="AS4" s="6"/>
      <c r="AT4" s="9"/>
      <c r="AU4" s="6"/>
      <c r="AV4" s="6"/>
      <c r="AW4" s="6"/>
      <c r="AX4" s="6"/>
      <c r="AY4" s="9"/>
      <c r="AZ4" s="6"/>
      <c r="BA4" s="6"/>
      <c r="BB4" s="6"/>
      <c r="BC4" s="6"/>
      <c r="BD4" s="9"/>
      <c r="BE4" s="6"/>
      <c r="BF4" s="6"/>
      <c r="BG4" s="6"/>
      <c r="BH4" s="6"/>
      <c r="BI4" s="7"/>
    </row>
    <row r="5" spans="1:65" ht="20.100000000000001" customHeight="1" x14ac:dyDescent="0.25">
      <c r="A5" s="7"/>
      <c r="B5" s="6" t="s">
        <v>2</v>
      </c>
      <c r="C5" s="6"/>
      <c r="D5" s="6"/>
      <c r="E5" s="6"/>
      <c r="F5" s="7"/>
      <c r="G5" s="6" t="s">
        <v>3</v>
      </c>
      <c r="H5" s="6"/>
      <c r="I5" s="6"/>
      <c r="J5" s="6"/>
      <c r="K5" s="8"/>
      <c r="L5" s="6" t="s">
        <v>4</v>
      </c>
      <c r="M5" s="6"/>
      <c r="N5" s="6"/>
      <c r="O5" s="6"/>
      <c r="P5" s="8"/>
      <c r="Q5" s="6" t="s">
        <v>5</v>
      </c>
      <c r="R5" s="6"/>
      <c r="S5" s="6"/>
      <c r="T5" s="6"/>
      <c r="U5" s="9"/>
      <c r="V5" s="6" t="s">
        <v>6</v>
      </c>
      <c r="W5" s="6"/>
      <c r="X5" s="6"/>
      <c r="Y5" s="6"/>
      <c r="Z5" s="8"/>
      <c r="AA5" s="6" t="s">
        <v>7</v>
      </c>
      <c r="AB5" s="6"/>
      <c r="AC5" s="6"/>
      <c r="AD5" s="6"/>
      <c r="AE5" s="9"/>
      <c r="AF5" s="6" t="s">
        <v>8</v>
      </c>
      <c r="AG5" s="6"/>
      <c r="AH5" s="6"/>
      <c r="AI5" s="6"/>
      <c r="AJ5" s="7"/>
      <c r="AK5" s="6" t="s">
        <v>9</v>
      </c>
      <c r="AL5" s="6"/>
      <c r="AM5" s="6"/>
      <c r="AN5" s="6"/>
      <c r="AO5" s="9"/>
      <c r="AP5" s="6" t="s">
        <v>10</v>
      </c>
      <c r="AQ5" s="6"/>
      <c r="AR5" s="6"/>
      <c r="AS5" s="6"/>
      <c r="AT5" s="9"/>
      <c r="AU5" s="6" t="s">
        <v>11</v>
      </c>
      <c r="AV5" s="6"/>
      <c r="AW5" s="6"/>
      <c r="AX5" s="6"/>
      <c r="AY5" s="9"/>
      <c r="AZ5" s="6" t="s">
        <v>12</v>
      </c>
      <c r="BA5" s="6"/>
      <c r="BB5" s="6"/>
      <c r="BC5" s="6"/>
      <c r="BD5" s="9"/>
      <c r="BE5" s="9" t="s">
        <v>13</v>
      </c>
      <c r="BF5" s="9"/>
      <c r="BG5" s="9"/>
      <c r="BH5" s="9"/>
      <c r="BI5" s="7"/>
      <c r="BJ5" s="7"/>
      <c r="BK5" s="7"/>
      <c r="BL5" s="7"/>
      <c r="BM5" s="7"/>
    </row>
    <row r="6" spans="1:65" ht="20.100000000000001" customHeight="1" x14ac:dyDescent="0.2">
      <c r="B6" s="10">
        <v>2024</v>
      </c>
      <c r="C6" s="10">
        <v>2023</v>
      </c>
      <c r="D6" s="11" t="s">
        <v>14</v>
      </c>
      <c r="E6" s="11"/>
      <c r="G6" s="10">
        <v>2024</v>
      </c>
      <c r="H6" s="10">
        <v>2023</v>
      </c>
      <c r="I6" s="11" t="s">
        <v>14</v>
      </c>
      <c r="J6" s="11"/>
      <c r="K6" s="10"/>
      <c r="L6" s="12">
        <v>2024</v>
      </c>
      <c r="M6" s="10">
        <v>2023</v>
      </c>
      <c r="N6" s="11" t="s">
        <v>14</v>
      </c>
      <c r="O6" s="11"/>
      <c r="P6" s="10"/>
      <c r="Q6" s="10">
        <v>2024</v>
      </c>
      <c r="R6" s="10">
        <v>2023</v>
      </c>
      <c r="S6" s="11" t="s">
        <v>14</v>
      </c>
      <c r="T6" s="11"/>
      <c r="U6" s="13"/>
      <c r="V6" s="10">
        <v>2024</v>
      </c>
      <c r="W6" s="10">
        <v>2023</v>
      </c>
      <c r="X6" s="11" t="s">
        <v>14</v>
      </c>
      <c r="Y6" s="11"/>
      <c r="Z6" s="10"/>
      <c r="AA6" s="10">
        <v>2024</v>
      </c>
      <c r="AB6" s="10">
        <v>2023</v>
      </c>
      <c r="AC6" s="11" t="s">
        <v>14</v>
      </c>
      <c r="AD6" s="11"/>
      <c r="AE6" s="13"/>
      <c r="AF6" s="10">
        <v>2024</v>
      </c>
      <c r="AG6" s="10">
        <v>2023</v>
      </c>
      <c r="AH6" s="11" t="s">
        <v>14</v>
      </c>
      <c r="AI6" s="11"/>
      <c r="AK6" s="10">
        <v>2024</v>
      </c>
      <c r="AL6" s="10">
        <v>2023</v>
      </c>
      <c r="AM6" s="11" t="s">
        <v>14</v>
      </c>
      <c r="AN6" s="11"/>
      <c r="AO6" s="13"/>
      <c r="AP6" s="10">
        <v>2024</v>
      </c>
      <c r="AQ6" s="10">
        <v>2023</v>
      </c>
      <c r="AR6" s="11" t="s">
        <v>14</v>
      </c>
      <c r="AS6" s="11"/>
      <c r="AT6" s="13"/>
      <c r="AU6" s="10">
        <v>2024</v>
      </c>
      <c r="AV6" s="10">
        <v>2023</v>
      </c>
      <c r="AW6" s="11" t="s">
        <v>14</v>
      </c>
      <c r="AX6" s="11"/>
      <c r="AY6" s="13"/>
      <c r="AZ6" s="10">
        <v>2024</v>
      </c>
      <c r="BA6" s="10">
        <v>2023</v>
      </c>
      <c r="BB6" s="11" t="s">
        <v>14</v>
      </c>
      <c r="BC6" s="11"/>
      <c r="BD6" s="13"/>
      <c r="BE6" s="10">
        <v>2024</v>
      </c>
      <c r="BF6" s="10">
        <v>2023</v>
      </c>
      <c r="BG6" s="11" t="s">
        <v>14</v>
      </c>
      <c r="BH6" s="11"/>
    </row>
    <row r="7" spans="1:65" ht="20.100000000000001" customHeight="1" x14ac:dyDescent="0.2">
      <c r="B7" s="10" t="str">
        <f>'[1]DON''T DELETE'!$B$5</f>
        <v>September</v>
      </c>
      <c r="C7" s="10" t="str">
        <f>'[1]DON''T DELETE'!$B$5</f>
        <v>September</v>
      </c>
      <c r="D7" s="10" t="s">
        <v>15</v>
      </c>
      <c r="E7" s="10" t="s">
        <v>16</v>
      </c>
      <c r="G7" s="10" t="str">
        <f>'[1]DON''T DELETE'!$B$5</f>
        <v>September</v>
      </c>
      <c r="H7" s="10" t="str">
        <f>'[1]DON''T DELETE'!$B$5</f>
        <v>September</v>
      </c>
      <c r="I7" s="10" t="s">
        <v>15</v>
      </c>
      <c r="J7" s="10" t="s">
        <v>16</v>
      </c>
      <c r="K7" s="10"/>
      <c r="L7" s="10" t="str">
        <f>'[1]DON''T DELETE'!$B$5</f>
        <v>September</v>
      </c>
      <c r="M7" s="10" t="str">
        <f>'[1]DON''T DELETE'!$B$5</f>
        <v>September</v>
      </c>
      <c r="N7" s="10" t="s">
        <v>15</v>
      </c>
      <c r="O7" s="10" t="s">
        <v>16</v>
      </c>
      <c r="P7" s="10"/>
      <c r="Q7" s="10" t="str">
        <f>'[1]DON''T DELETE'!$B$5</f>
        <v>September</v>
      </c>
      <c r="R7" s="10" t="str">
        <f>'[1]DON''T DELETE'!$B$5</f>
        <v>September</v>
      </c>
      <c r="S7" s="10" t="s">
        <v>17</v>
      </c>
      <c r="T7" s="10" t="s">
        <v>16</v>
      </c>
      <c r="U7" s="10"/>
      <c r="V7" s="10" t="str">
        <f>'[1]DON''T DELETE'!$B$5</f>
        <v>September</v>
      </c>
      <c r="W7" s="10" t="str">
        <f>'[1]DON''T DELETE'!$B$5</f>
        <v>September</v>
      </c>
      <c r="X7" s="10" t="s">
        <v>15</v>
      </c>
      <c r="Y7" s="10" t="s">
        <v>16</v>
      </c>
      <c r="Z7" s="10"/>
      <c r="AA7" s="10" t="str">
        <f>'[1]DON''T DELETE'!$B$5</f>
        <v>September</v>
      </c>
      <c r="AB7" s="10" t="str">
        <f>'[1]DON''T DELETE'!$B$5</f>
        <v>September</v>
      </c>
      <c r="AC7" s="10" t="s">
        <v>15</v>
      </c>
      <c r="AD7" s="10" t="s">
        <v>16</v>
      </c>
      <c r="AE7" s="10"/>
      <c r="AF7" s="10" t="str">
        <f>'[1]DON''T DELETE'!$B$5</f>
        <v>September</v>
      </c>
      <c r="AG7" s="10" t="str">
        <f>'[1]DON''T DELETE'!$B$5</f>
        <v>September</v>
      </c>
      <c r="AH7" s="10" t="s">
        <v>15</v>
      </c>
      <c r="AI7" s="10" t="s">
        <v>16</v>
      </c>
      <c r="AK7" s="10" t="str">
        <f>'[1]DON''T DELETE'!$B$5</f>
        <v>September</v>
      </c>
      <c r="AL7" s="10" t="str">
        <f>'[1]DON''T DELETE'!$B$5</f>
        <v>September</v>
      </c>
      <c r="AM7" s="10" t="s">
        <v>15</v>
      </c>
      <c r="AN7" s="10" t="s">
        <v>16</v>
      </c>
      <c r="AO7" s="10"/>
      <c r="AP7" s="10" t="str">
        <f>'[1]DON''T DELETE'!$B$5</f>
        <v>September</v>
      </c>
      <c r="AQ7" s="10" t="str">
        <f>'[1]DON''T DELETE'!$B$5</f>
        <v>September</v>
      </c>
      <c r="AR7" s="10" t="s">
        <v>15</v>
      </c>
      <c r="AS7" s="10" t="s">
        <v>16</v>
      </c>
      <c r="AT7" s="10"/>
      <c r="AU7" s="10" t="str">
        <f>'[1]DON''T DELETE'!$B$5</f>
        <v>September</v>
      </c>
      <c r="AV7" s="10" t="str">
        <f>'[1]DON''T DELETE'!$B$5</f>
        <v>September</v>
      </c>
      <c r="AW7" s="10" t="s">
        <v>15</v>
      </c>
      <c r="AX7" s="10" t="s">
        <v>16</v>
      </c>
      <c r="AY7" s="10"/>
      <c r="AZ7" s="10" t="str">
        <f>'[1]DON''T DELETE'!$B$5</f>
        <v>September</v>
      </c>
      <c r="BA7" s="10" t="str">
        <f>'[1]DON''T DELETE'!$B$5</f>
        <v>September</v>
      </c>
      <c r="BB7" s="10" t="s">
        <v>15</v>
      </c>
      <c r="BC7" s="10" t="s">
        <v>16</v>
      </c>
      <c r="BD7" s="10"/>
      <c r="BE7" s="10" t="str">
        <f>'[1]DON''T DELETE'!$B$5</f>
        <v>September</v>
      </c>
      <c r="BF7" s="10" t="str">
        <f>'[1]DON''T DELETE'!$B$5</f>
        <v>September</v>
      </c>
      <c r="BG7" s="10" t="s">
        <v>15</v>
      </c>
      <c r="BH7" s="10" t="s">
        <v>16</v>
      </c>
    </row>
    <row r="8" spans="1:65" ht="9" customHeight="1" x14ac:dyDescent="0.2"/>
    <row r="9" spans="1:65" ht="20.100000000000001" customHeight="1" x14ac:dyDescent="0.25">
      <c r="A9" s="1" t="s">
        <v>18</v>
      </c>
      <c r="AB9" s="13"/>
      <c r="AG9" s="13"/>
      <c r="AL9" s="14"/>
      <c r="AV9" s="15"/>
    </row>
    <row r="10" spans="1:65" ht="15" customHeight="1" x14ac:dyDescent="0.2">
      <c r="A10" s="13" t="s">
        <v>19</v>
      </c>
      <c r="B10" s="16">
        <f>[2]FP!U5</f>
        <v>588401.93277000007</v>
      </c>
      <c r="C10" s="16">
        <f>[3]REG8!B10</f>
        <v>483250.93328</v>
      </c>
      <c r="D10" s="16">
        <f t="shared" ref="D10:D19" si="0">B10-C10</f>
        <v>105150.99949000007</v>
      </c>
      <c r="E10" s="16">
        <f t="shared" ref="E10:E19" si="1">D10/C10*100</f>
        <v>21.759088756704919</v>
      </c>
      <c r="F10" s="16"/>
      <c r="G10" s="16">
        <f>[4]FP!U5</f>
        <v>1205630.71921</v>
      </c>
      <c r="H10" s="16">
        <f>[3]REG8!G10</f>
        <v>1112854.73713</v>
      </c>
      <c r="I10" s="16">
        <f t="shared" ref="I10:I19" si="2">G10-H10</f>
        <v>92775.982079999987</v>
      </c>
      <c r="J10" s="16">
        <f t="shared" ref="J10:J19" si="3">I10/H10*100</f>
        <v>8.3367558212732131</v>
      </c>
      <c r="K10" s="16"/>
      <c r="L10" s="16">
        <f>[5]FP!U5</f>
        <v>1125396.7673900002</v>
      </c>
      <c r="M10" s="16">
        <f>[3]REG8!L10</f>
        <v>966258.52013999992</v>
      </c>
      <c r="N10" s="16">
        <f t="shared" ref="N10:N19" si="4">L10-M10</f>
        <v>159138.24725000025</v>
      </c>
      <c r="O10" s="16">
        <f t="shared" ref="O10:O19" si="5">N10/M10*100</f>
        <v>16.469531076108172</v>
      </c>
      <c r="P10" s="16"/>
      <c r="Q10" s="16">
        <f>[6]FP!U5</f>
        <v>2502175.8612500001</v>
      </c>
      <c r="R10" s="16">
        <f>[3]REG8!Q10</f>
        <v>2163238.5942599997</v>
      </c>
      <c r="S10" s="16">
        <f t="shared" ref="S10:S19" si="6">Q10-R10</f>
        <v>338937.26699000038</v>
      </c>
      <c r="T10" s="16">
        <f t="shared" ref="T10:T19" si="7">S10/R10*100</f>
        <v>15.668048262884474</v>
      </c>
      <c r="U10" s="16"/>
      <c r="V10" s="16">
        <f>[7]FP!U5</f>
        <v>755887.71472000005</v>
      </c>
      <c r="W10" s="16">
        <f>[3]REG8!V10</f>
        <v>617579.09064000007</v>
      </c>
      <c r="X10" s="16">
        <f t="shared" ref="X10:X19" si="8">V10-W10</f>
        <v>138308.62407999998</v>
      </c>
      <c r="Y10" s="16">
        <f t="shared" ref="Y10:Y19" si="9">X10/W10*100</f>
        <v>22.395289312121967</v>
      </c>
      <c r="Z10" s="16"/>
      <c r="AA10" s="16">
        <f>[8]FP!U5</f>
        <v>941003.41827999998</v>
      </c>
      <c r="AB10" s="16">
        <f>[3]REG8!AA10</f>
        <v>866859.99895000015</v>
      </c>
      <c r="AC10" s="16">
        <f t="shared" ref="AC10:AC19" si="10">AA10-AB10</f>
        <v>74143.41932999983</v>
      </c>
      <c r="AD10" s="16">
        <f t="shared" ref="AD10:AD19" si="11">AC10/AB10*100</f>
        <v>8.5531019333926341</v>
      </c>
      <c r="AE10" s="16"/>
      <c r="AF10" s="16">
        <f>[9]FP!U5</f>
        <v>2561360.6810999997</v>
      </c>
      <c r="AG10" s="16">
        <f>[3]REG8!AF10</f>
        <v>2082797.7664799998</v>
      </c>
      <c r="AH10" s="16">
        <f t="shared" ref="AH10:AH19" si="12">AF10-AG10</f>
        <v>478562.91461999994</v>
      </c>
      <c r="AI10" s="16">
        <f t="shared" ref="AI10:AI19" si="13">AH10/AG10*100</f>
        <v>22.976926628300923</v>
      </c>
      <c r="AJ10" s="16"/>
      <c r="AK10" s="16">
        <f>[10]FP!U5</f>
        <v>1394242.4594399999</v>
      </c>
      <c r="AL10" s="16">
        <f>[3]REG8!AK10</f>
        <v>1255976.82332</v>
      </c>
      <c r="AM10" s="16">
        <f t="shared" ref="AM10:AM19" si="14">AK10-AL10</f>
        <v>138265.63611999992</v>
      </c>
      <c r="AN10" s="16">
        <f t="shared" ref="AN10:AN19" si="15">AM10/AL10*100</f>
        <v>11.008613658531848</v>
      </c>
      <c r="AO10" s="16"/>
      <c r="AP10" s="16">
        <f>[11]FP!U5</f>
        <v>959596.39934</v>
      </c>
      <c r="AQ10" s="16">
        <f>[3]REG8!AP10</f>
        <v>886290.06554999994</v>
      </c>
      <c r="AR10" s="16">
        <f t="shared" ref="AR10:AR19" si="16">AP10-AQ10</f>
        <v>73306.333790000062</v>
      </c>
      <c r="AS10" s="16">
        <f t="shared" ref="AS10:AS19" si="17">AR10/AQ10*100</f>
        <v>8.271144700748593</v>
      </c>
      <c r="AT10" s="16"/>
      <c r="AU10" s="16">
        <f>[12]FP!U5</f>
        <v>1053382.0237400001</v>
      </c>
      <c r="AV10" s="16">
        <f>[3]REG8!AU10</f>
        <v>1014434.16562</v>
      </c>
      <c r="AW10" s="16">
        <f t="shared" ref="AW10:AW19" si="18">AU10-AV10</f>
        <v>38947.858120000106</v>
      </c>
      <c r="AX10" s="16">
        <f t="shared" ref="AX10:AX19" si="19">AW10/AV10*100</f>
        <v>3.8393677421339638</v>
      </c>
      <c r="AY10" s="16"/>
      <c r="AZ10" s="16">
        <f>[13]FP!U5</f>
        <v>1176595.6013100001</v>
      </c>
      <c r="BA10" s="16">
        <f>[3]REG8!AZ10</f>
        <v>1096970.76299</v>
      </c>
      <c r="BB10" s="16">
        <f t="shared" ref="BB10:BB19" si="20">AZ10-BA10</f>
        <v>79624.838320000097</v>
      </c>
      <c r="BC10" s="16">
        <f t="shared" ref="BC10:BC19" si="21">BB10/BA10*100</f>
        <v>7.2586108040808339</v>
      </c>
      <c r="BD10" s="16"/>
      <c r="BE10" s="16">
        <f t="shared" ref="BE10:BF15" si="22">L10+Q10+V10+AA10+AF10+AZ10+AP10+AU10+G10+AK10+B10</f>
        <v>14263673.578550003</v>
      </c>
      <c r="BF10" s="16">
        <f t="shared" si="22"/>
        <v>12546511.458359998</v>
      </c>
      <c r="BG10" s="16">
        <f t="shared" ref="BG10:BG19" si="23">BE10-BF10</f>
        <v>1717162.1201900057</v>
      </c>
      <c r="BH10" s="16">
        <f t="shared" ref="BH10:BH19" si="24">BG10/BF10*100</f>
        <v>13.68637111510248</v>
      </c>
      <c r="BI10" s="17"/>
      <c r="BJ10" s="17"/>
      <c r="BK10" s="17"/>
      <c r="BL10" s="17"/>
    </row>
    <row r="11" spans="1:65" ht="15" customHeight="1" x14ac:dyDescent="0.2">
      <c r="A11" s="13" t="s">
        <v>20</v>
      </c>
      <c r="B11" s="16">
        <f>[2]FP!U6</f>
        <v>21620.024310000001</v>
      </c>
      <c r="C11" s="16">
        <f>[3]REG8!B11</f>
        <v>18666.15998</v>
      </c>
      <c r="D11" s="16">
        <f t="shared" si="0"/>
        <v>2953.8643300000003</v>
      </c>
      <c r="E11" s="16">
        <f>D11/C11*100</f>
        <v>15.824702741029439</v>
      </c>
      <c r="F11" s="16"/>
      <c r="G11" s="16">
        <f>[4]FP!U6</f>
        <v>37881.4211</v>
      </c>
      <c r="H11" s="16">
        <f>[3]REG8!G11</f>
        <v>32649.71385</v>
      </c>
      <c r="I11" s="16">
        <f>G11-H11</f>
        <v>5231.7072499999995</v>
      </c>
      <c r="J11" s="16">
        <f>I11/H11*100</f>
        <v>16.023746100917204</v>
      </c>
      <c r="K11" s="16"/>
      <c r="L11" s="16">
        <f>[5]FP!U6</f>
        <v>33901.07591</v>
      </c>
      <c r="M11" s="16">
        <f>[3]REG8!L11</f>
        <v>29059.416270000002</v>
      </c>
      <c r="N11" s="16">
        <f>L11-M11</f>
        <v>4841.659639999998</v>
      </c>
      <c r="O11" s="16">
        <f>N11/M11*100</f>
        <v>16.661241901814698</v>
      </c>
      <c r="P11" s="16"/>
      <c r="Q11" s="16">
        <f>[6]FP!U6</f>
        <v>38327.651160000001</v>
      </c>
      <c r="R11" s="16">
        <f>[3]REG8!Q11</f>
        <v>34358.119980000003</v>
      </c>
      <c r="S11" s="16">
        <f t="shared" si="6"/>
        <v>3969.5311799999981</v>
      </c>
      <c r="T11" s="16">
        <f>S11/R11*100</f>
        <v>11.553400425607332</v>
      </c>
      <c r="U11" s="16"/>
      <c r="V11" s="16">
        <f>[7]FP!U6</f>
        <v>28803.986659999995</v>
      </c>
      <c r="W11" s="16">
        <f>[3]REG8!V11</f>
        <v>24675.459560000003</v>
      </c>
      <c r="X11" s="16">
        <f t="shared" si="8"/>
        <v>4128.5270999999921</v>
      </c>
      <c r="Y11" s="16">
        <f>X11/W11*100</f>
        <v>16.731307840331024</v>
      </c>
      <c r="Z11" s="16"/>
      <c r="AA11" s="16">
        <f>[8]FP!U6</f>
        <v>32016.799559999999</v>
      </c>
      <c r="AB11" s="16">
        <f>[3]REG8!AA11</f>
        <v>27822.406630000001</v>
      </c>
      <c r="AC11" s="16">
        <f t="shared" si="10"/>
        <v>4194.3929299999982</v>
      </c>
      <c r="AD11" s="16">
        <f>AC11/AB11*100</f>
        <v>15.075593516332694</v>
      </c>
      <c r="AE11" s="16"/>
      <c r="AF11" s="16">
        <f>[9]FP!U6</f>
        <v>65635.819359999994</v>
      </c>
      <c r="AG11" s="16">
        <f>[3]REG8!AF11</f>
        <v>58426.045229999996</v>
      </c>
      <c r="AH11" s="16">
        <f t="shared" si="12"/>
        <v>7209.774129999998</v>
      </c>
      <c r="AI11" s="16">
        <f t="shared" si="13"/>
        <v>12.34000025436943</v>
      </c>
      <c r="AJ11" s="16"/>
      <c r="AK11" s="16">
        <f>[10]FP!U6</f>
        <v>41185.225019999998</v>
      </c>
      <c r="AL11" s="16">
        <f>[3]REG8!AK11</f>
        <v>36335.362289999997</v>
      </c>
      <c r="AM11" s="16">
        <f>AK11-AL11</f>
        <v>4849.8627300000007</v>
      </c>
      <c r="AN11" s="16">
        <f>AM11/AL11*100</f>
        <v>13.347500683472616</v>
      </c>
      <c r="AO11" s="16"/>
      <c r="AP11" s="16">
        <f>[11]FP!U6</f>
        <v>32488.830580000002</v>
      </c>
      <c r="AQ11" s="16">
        <f>[3]REG8!AP11</f>
        <v>28933.380290000001</v>
      </c>
      <c r="AR11" s="16">
        <f t="shared" si="16"/>
        <v>3555.4502900000007</v>
      </c>
      <c r="AS11" s="16">
        <f>AR11/AQ11*100</f>
        <v>12.288402718118769</v>
      </c>
      <c r="AT11" s="16"/>
      <c r="AU11" s="16">
        <f>[12]FP!U6</f>
        <v>48182.015070000001</v>
      </c>
      <c r="AV11" s="16">
        <f>[3]REG8!AU11</f>
        <v>41273.559500000003</v>
      </c>
      <c r="AW11" s="16">
        <f>AU11-AV11</f>
        <v>6908.4555699999983</v>
      </c>
      <c r="AX11" s="16">
        <f>AW11/AV11*100</f>
        <v>16.738211226972073</v>
      </c>
      <c r="AY11" s="16"/>
      <c r="AZ11" s="16">
        <f>[13]FP!U6</f>
        <v>42169.028869999995</v>
      </c>
      <c r="BA11" s="16">
        <f>[3]REG8!AZ11</f>
        <v>34932.35226</v>
      </c>
      <c r="BB11" s="16">
        <f t="shared" si="20"/>
        <v>7236.676609999995</v>
      </c>
      <c r="BC11" s="16">
        <f t="shared" si="21"/>
        <v>20.71625911744426</v>
      </c>
      <c r="BD11" s="16"/>
      <c r="BE11" s="16">
        <f>L11+Q11+V11+AA11+AF11+AZ11+AP11+AU11+G11+AK11+B11</f>
        <v>422211.87760000001</v>
      </c>
      <c r="BF11" s="16">
        <f>M11+R11+W11+AB11+AG11+BA11+AQ11+AV11+H11+AL11+C11</f>
        <v>367131.97583999997</v>
      </c>
      <c r="BG11" s="16">
        <f t="shared" si="23"/>
        <v>55079.901760000037</v>
      </c>
      <c r="BH11" s="16">
        <f>BG11/BF11*100</f>
        <v>15.002752520800433</v>
      </c>
      <c r="BI11" s="17"/>
      <c r="BJ11" s="17"/>
      <c r="BK11" s="17"/>
      <c r="BL11" s="17"/>
    </row>
    <row r="12" spans="1:65" ht="15" customHeight="1" x14ac:dyDescent="0.2">
      <c r="A12" s="13" t="s">
        <v>21</v>
      </c>
      <c r="B12" s="16">
        <f>[2]FP!U7</f>
        <v>13361.12004</v>
      </c>
      <c r="C12" s="16">
        <f>[3]REG8!B12</f>
        <v>8733.9884000000002</v>
      </c>
      <c r="D12" s="16">
        <f t="shared" si="0"/>
        <v>4627.1316399999996</v>
      </c>
      <c r="E12" s="16">
        <f t="shared" si="1"/>
        <v>52.978449570645182</v>
      </c>
      <c r="F12" s="16"/>
      <c r="G12" s="16">
        <f>[4]FP!U7</f>
        <v>30289.626550000001</v>
      </c>
      <c r="H12" s="16">
        <f>[3]REG8!G12</f>
        <v>19862.849419999999</v>
      </c>
      <c r="I12" s="16">
        <f t="shared" si="2"/>
        <v>10426.777130000002</v>
      </c>
      <c r="J12" s="16">
        <f t="shared" si="3"/>
        <v>52.493863843629761</v>
      </c>
      <c r="K12" s="16"/>
      <c r="L12" s="16">
        <f>[5]FP!U7</f>
        <v>27199.32042</v>
      </c>
      <c r="M12" s="16">
        <f>[3]REG8!L12</f>
        <v>17844.587380000001</v>
      </c>
      <c r="N12" s="16">
        <f>L12-M12</f>
        <v>9354.7330399999992</v>
      </c>
      <c r="O12" s="16">
        <f>N12/M12*100</f>
        <v>52.42336424368473</v>
      </c>
      <c r="P12" s="16"/>
      <c r="Q12" s="16">
        <f>[6]FP!U7</f>
        <v>80420.663719999997</v>
      </c>
      <c r="R12" s="16">
        <f>[3]REG8!Q12</f>
        <v>51186.883100000006</v>
      </c>
      <c r="S12" s="16">
        <f t="shared" si="6"/>
        <v>29233.78061999999</v>
      </c>
      <c r="T12" s="16">
        <f>S12/R12*100</f>
        <v>57.111859229420418</v>
      </c>
      <c r="U12" s="16"/>
      <c r="V12" s="16">
        <f>[7]FP!U7</f>
        <v>16148.322759999999</v>
      </c>
      <c r="W12" s="16">
        <f>[3]REG8!V12</f>
        <v>11405.604220000001</v>
      </c>
      <c r="X12" s="16">
        <f t="shared" si="8"/>
        <v>4742.718539999998</v>
      </c>
      <c r="Y12" s="16">
        <f>X12/W12*100</f>
        <v>41.582352399038427</v>
      </c>
      <c r="Z12" s="16"/>
      <c r="AA12" s="16">
        <f>[8]FP!U7</f>
        <v>25803.177340000002</v>
      </c>
      <c r="AB12" s="16">
        <f>[3]REG8!AA12</f>
        <v>17310.769250000001</v>
      </c>
      <c r="AC12" s="16">
        <f t="shared" si="10"/>
        <v>8492.4080900000008</v>
      </c>
      <c r="AD12" s="16">
        <f>AC12/AB12*100</f>
        <v>49.058525172126593</v>
      </c>
      <c r="AE12" s="16"/>
      <c r="AF12" s="16">
        <f>[9]FP!U7</f>
        <v>60671.113919999996</v>
      </c>
      <c r="AG12" s="16">
        <f>[3]REG8!AF12</f>
        <v>40388.895070000006</v>
      </c>
      <c r="AH12" s="16">
        <f t="shared" si="12"/>
        <v>20282.21884999999</v>
      </c>
      <c r="AI12" s="16">
        <f t="shared" si="13"/>
        <v>50.217315464678755</v>
      </c>
      <c r="AJ12" s="16"/>
      <c r="AK12" s="16">
        <f>[10]FP!U7</f>
        <v>30782.268689999997</v>
      </c>
      <c r="AL12" s="16">
        <f>[3]REG8!AK12</f>
        <v>22173.284730000003</v>
      </c>
      <c r="AM12" s="16">
        <f t="shared" si="14"/>
        <v>8608.9839599999941</v>
      </c>
      <c r="AN12" s="16">
        <f t="shared" si="15"/>
        <v>38.825929783656335</v>
      </c>
      <c r="AO12" s="16"/>
      <c r="AP12" s="16">
        <f>[11]FP!U7</f>
        <v>25567.311200000004</v>
      </c>
      <c r="AQ12" s="16">
        <f>[3]REG8!AP12</f>
        <v>17762.226060000001</v>
      </c>
      <c r="AR12" s="16">
        <f t="shared" si="16"/>
        <v>7805.0851400000029</v>
      </c>
      <c r="AS12" s="16">
        <f t="shared" si="17"/>
        <v>43.942043714761745</v>
      </c>
      <c r="AT12" s="16"/>
      <c r="AU12" s="16">
        <f>[12]FP!U7</f>
        <v>26720.893329999999</v>
      </c>
      <c r="AV12" s="16">
        <f>[3]REG8!AU12</f>
        <v>17750.460180000002</v>
      </c>
      <c r="AW12" s="16">
        <f>AU12-AV12</f>
        <v>8970.4331499999971</v>
      </c>
      <c r="AX12" s="16">
        <f t="shared" si="19"/>
        <v>50.536341362615858</v>
      </c>
      <c r="AY12" s="16"/>
      <c r="AZ12" s="16">
        <f>[13]FP!U7</f>
        <v>33652.622470000002</v>
      </c>
      <c r="BA12" s="16">
        <f>[3]REG8!AZ12</f>
        <v>21298.809550000002</v>
      </c>
      <c r="BB12" s="16">
        <f t="shared" si="20"/>
        <v>12353.81292</v>
      </c>
      <c r="BC12" s="16">
        <f t="shared" si="21"/>
        <v>58.002363423170756</v>
      </c>
      <c r="BD12" s="16"/>
      <c r="BE12" s="16">
        <f t="shared" si="22"/>
        <v>370616.44043999998</v>
      </c>
      <c r="BF12" s="16">
        <f t="shared" si="22"/>
        <v>245718.35735999999</v>
      </c>
      <c r="BG12" s="16">
        <f t="shared" si="23"/>
        <v>124898.08307999998</v>
      </c>
      <c r="BH12" s="16">
        <f>BG12/BF12*100</f>
        <v>50.829772924540919</v>
      </c>
      <c r="BI12" s="17"/>
      <c r="BJ12" s="17"/>
      <c r="BK12" s="17"/>
      <c r="BL12" s="17"/>
    </row>
    <row r="13" spans="1:65" ht="15" customHeight="1" x14ac:dyDescent="0.2">
      <c r="A13" s="18" t="s">
        <v>22</v>
      </c>
      <c r="B13" s="16">
        <f>[2]FP!U10</f>
        <v>58634.17822999999</v>
      </c>
      <c r="C13" s="16">
        <f>[3]REG8!B13</f>
        <v>48100.982889999999</v>
      </c>
      <c r="D13" s="16">
        <f t="shared" si="0"/>
        <v>10533.195339999991</v>
      </c>
      <c r="E13" s="16">
        <f t="shared" si="1"/>
        <v>21.898087538227415</v>
      </c>
      <c r="F13" s="16"/>
      <c r="G13" s="16">
        <f>[4]FP!U10</f>
        <v>94963.929789999995</v>
      </c>
      <c r="H13" s="16">
        <f>[3]REG8!G13</f>
        <v>104156.61145999999</v>
      </c>
      <c r="I13" s="16">
        <f t="shared" si="2"/>
        <v>-9192.6816699999908</v>
      </c>
      <c r="J13" s="16">
        <f t="shared" si="3"/>
        <v>-8.8258263600773166</v>
      </c>
      <c r="K13" s="16"/>
      <c r="L13" s="16">
        <f>[5]FP!U10</f>
        <v>105033.48097</v>
      </c>
      <c r="M13" s="16">
        <f>[3]REG8!L13</f>
        <v>91805.153810000003</v>
      </c>
      <c r="N13" s="16">
        <f>L13-M13</f>
        <v>13228.327160000001</v>
      </c>
      <c r="O13" s="16">
        <f>N13/M13*100</f>
        <v>14.409133486533179</v>
      </c>
      <c r="P13" s="16"/>
      <c r="Q13" s="16">
        <f>[6]FP!U10</f>
        <v>168243.35352999999</v>
      </c>
      <c r="R13" s="16">
        <f>[3]REG8!Q13</f>
        <v>139589.73051000002</v>
      </c>
      <c r="S13" s="16">
        <f t="shared" si="6"/>
        <v>28653.62301999997</v>
      </c>
      <c r="T13" s="16">
        <f>S13/R13*100</f>
        <v>20.527027966392744</v>
      </c>
      <c r="U13" s="16"/>
      <c r="V13" s="16">
        <f>[7]FP!U10</f>
        <v>60358.524319999997</v>
      </c>
      <c r="W13" s="16">
        <f>[3]REG8!V13</f>
        <v>51580.24091</v>
      </c>
      <c r="X13" s="16">
        <f t="shared" si="8"/>
        <v>8778.2834099999964</v>
      </c>
      <c r="Y13" s="16">
        <f>X13/W13*100</f>
        <v>17.018694087367333</v>
      </c>
      <c r="Z13" s="16"/>
      <c r="AA13" s="16">
        <f>[8]FP!U10</f>
        <v>91494.812550000002</v>
      </c>
      <c r="AB13" s="16">
        <f>[3]REG8!AA13</f>
        <v>86341.732420000015</v>
      </c>
      <c r="AC13" s="16">
        <f t="shared" si="10"/>
        <v>5153.0801299999875</v>
      </c>
      <c r="AD13" s="16">
        <f>AC13/AB13*100</f>
        <v>5.9682380531043631</v>
      </c>
      <c r="AE13" s="16"/>
      <c r="AF13" s="16">
        <f>[9]FP!U10</f>
        <v>258526.91094000003</v>
      </c>
      <c r="AG13" s="16">
        <f>[3]REG8!AF13</f>
        <v>0</v>
      </c>
      <c r="AH13" s="16">
        <f t="shared" si="12"/>
        <v>258526.91094000003</v>
      </c>
      <c r="AI13" s="16"/>
      <c r="AJ13" s="16"/>
      <c r="AK13" s="16">
        <f>[10]FP!U10</f>
        <v>27191.906799999997</v>
      </c>
      <c r="AL13" s="16">
        <f>[3]REG8!AK13</f>
        <v>23934.299039999998</v>
      </c>
      <c r="AM13" s="16">
        <f>AK13-AL13</f>
        <v>3257.607759999999</v>
      </c>
      <c r="AN13" s="16">
        <f t="shared" si="15"/>
        <v>13.610625297844525</v>
      </c>
      <c r="AO13" s="16"/>
      <c r="AP13" s="16">
        <f>[11]FP!U10</f>
        <v>94390.061849999998</v>
      </c>
      <c r="AQ13" s="16">
        <f>[3]REG8!AP13</f>
        <v>83829.847710000002</v>
      </c>
      <c r="AR13" s="16">
        <f t="shared" si="16"/>
        <v>10560.214139999996</v>
      </c>
      <c r="AS13" s="16">
        <f t="shared" si="17"/>
        <v>12.597200673120485</v>
      </c>
      <c r="AT13" s="16"/>
      <c r="AU13" s="16">
        <f>[12]FP!U10</f>
        <v>94393.23014</v>
      </c>
      <c r="AV13" s="16">
        <f>[3]REG8!AU13</f>
        <v>105411.11441999998</v>
      </c>
      <c r="AW13" s="16">
        <f t="shared" si="18"/>
        <v>-11017.884279999984</v>
      </c>
      <c r="AX13" s="16">
        <f t="shared" si="19"/>
        <v>-10.452298451281267</v>
      </c>
      <c r="AY13" s="16"/>
      <c r="AZ13" s="16">
        <f>[13]FP!U10</f>
        <v>0</v>
      </c>
      <c r="BA13" s="16">
        <f>[3]REG8!AZ13</f>
        <v>0</v>
      </c>
      <c r="BB13" s="16">
        <f t="shared" si="20"/>
        <v>0</v>
      </c>
      <c r="BC13" s="16"/>
      <c r="BD13" s="16"/>
      <c r="BE13" s="16">
        <f t="shared" si="22"/>
        <v>1053230.3891199999</v>
      </c>
      <c r="BF13" s="16">
        <f t="shared" si="22"/>
        <v>734749.71317</v>
      </c>
      <c r="BG13" s="16">
        <f t="shared" si="23"/>
        <v>318480.67594999995</v>
      </c>
      <c r="BH13" s="16">
        <f>BG13/BF13*100</f>
        <v>43.345464481496528</v>
      </c>
      <c r="BI13" s="17"/>
      <c r="BJ13" s="17"/>
      <c r="BK13" s="17"/>
      <c r="BL13" s="17"/>
    </row>
    <row r="14" spans="1:65" ht="15" customHeight="1" x14ac:dyDescent="0.2">
      <c r="A14" s="13" t="s">
        <v>23</v>
      </c>
      <c r="B14" s="16">
        <f>[2]FP!U11</f>
        <v>70.282859999999985</v>
      </c>
      <c r="C14" s="16">
        <f>[3]REG8!B14</f>
        <v>53.955710000000003</v>
      </c>
      <c r="D14" s="16">
        <f t="shared" si="0"/>
        <v>16.327149999999982</v>
      </c>
      <c r="E14" s="16">
        <f t="shared" si="1"/>
        <v>30.260281997957179</v>
      </c>
      <c r="F14" s="16"/>
      <c r="G14" s="16">
        <f>[4]FP!U11</f>
        <v>-692.45024000000001</v>
      </c>
      <c r="H14" s="16">
        <f>[3]REG8!G14</f>
        <v>-0.14474999999999999</v>
      </c>
      <c r="I14" s="16">
        <f t="shared" si="2"/>
        <v>-692.30548999999996</v>
      </c>
      <c r="J14" s="16">
        <f t="shared" si="3"/>
        <v>478276.67702936096</v>
      </c>
      <c r="K14" s="16"/>
      <c r="L14" s="16">
        <f>[5]FP!U11</f>
        <v>0</v>
      </c>
      <c r="M14" s="16">
        <f>[3]REG8!L14</f>
        <v>0</v>
      </c>
      <c r="N14" s="16">
        <f>L14-M14</f>
        <v>0</v>
      </c>
      <c r="O14" s="16"/>
      <c r="P14" s="16"/>
      <c r="Q14" s="16">
        <f>[6]FP!U11</f>
        <v>0</v>
      </c>
      <c r="R14" s="16">
        <f>[3]REG8!Q14</f>
        <v>0</v>
      </c>
      <c r="S14" s="16">
        <f t="shared" si="6"/>
        <v>0</v>
      </c>
      <c r="T14" s="16"/>
      <c r="U14" s="16"/>
      <c r="V14" s="16">
        <f>[7]FP!U11</f>
        <v>-1.75806</v>
      </c>
      <c r="W14" s="16">
        <f>[3]REG8!V14</f>
        <v>-0.11561</v>
      </c>
      <c r="X14" s="16">
        <f t="shared" si="8"/>
        <v>-1.64245</v>
      </c>
      <c r="Y14" s="16">
        <f>X14/W14*100</f>
        <v>1420.6816019375485</v>
      </c>
      <c r="Z14" s="16"/>
      <c r="AA14" s="16">
        <f>[8]FP!U11</f>
        <v>0</v>
      </c>
      <c r="AB14" s="16">
        <f>[3]REG8!AA14</f>
        <v>0</v>
      </c>
      <c r="AC14" s="16">
        <f t="shared" si="10"/>
        <v>0</v>
      </c>
      <c r="AD14" s="16"/>
      <c r="AE14" s="16"/>
      <c r="AF14" s="16">
        <f>[9]FP!U11</f>
        <v>1189.77484</v>
      </c>
      <c r="AG14" s="16">
        <f>[3]REG8!AF14</f>
        <v>0</v>
      </c>
      <c r="AH14" s="16">
        <f t="shared" si="12"/>
        <v>1189.77484</v>
      </c>
      <c r="AI14" s="16"/>
      <c r="AJ14" s="16"/>
      <c r="AK14" s="16">
        <f>[10]FP!U11</f>
        <v>5334.4710000000005</v>
      </c>
      <c r="AL14" s="16">
        <f>[3]REG8!AK14</f>
        <v>3645.4827400000004</v>
      </c>
      <c r="AM14" s="16">
        <f>AK14-AL14</f>
        <v>1688.9882600000001</v>
      </c>
      <c r="AN14" s="16">
        <f t="shared" si="15"/>
        <v>46.330990446549194</v>
      </c>
      <c r="AO14" s="16"/>
      <c r="AP14" s="16">
        <f>[11]FP!U11</f>
        <v>1208.2782400000001</v>
      </c>
      <c r="AQ14" s="16">
        <f>[3]REG8!AP14</f>
        <v>3.6424099999999999</v>
      </c>
      <c r="AR14" s="16">
        <f t="shared" si="16"/>
        <v>1204.6358300000002</v>
      </c>
      <c r="AS14" s="16">
        <f t="shared" si="17"/>
        <v>33072.494035542404</v>
      </c>
      <c r="AT14" s="16"/>
      <c r="AU14" s="16">
        <f>[12]FP!U11</f>
        <v>707.78957000000003</v>
      </c>
      <c r="AV14" s="16">
        <f>[3]REG8!AU14</f>
        <v>0</v>
      </c>
      <c r="AW14" s="16">
        <f t="shared" si="18"/>
        <v>707.78957000000003</v>
      </c>
      <c r="AX14" s="16"/>
      <c r="AY14" s="16"/>
      <c r="AZ14" s="16">
        <f>[13]FP!U11</f>
        <v>1054.0661499999999</v>
      </c>
      <c r="BA14" s="16">
        <f>[3]REG8!AZ14</f>
        <v>949.75743000000011</v>
      </c>
      <c r="BB14" s="16">
        <f t="shared" si="20"/>
        <v>104.30871999999977</v>
      </c>
      <c r="BC14" s="16">
        <f t="shared" si="21"/>
        <v>10.982669543316945</v>
      </c>
      <c r="BD14" s="16"/>
      <c r="BE14" s="16">
        <f>L14+Q14+V14+AA14+AF14+AZ14+AP14+AU14+G14+AK14+B14</f>
        <v>8870.4543599999997</v>
      </c>
      <c r="BF14" s="16">
        <f>M14+R14+W14+AB14+AG14+BA14+AQ14+AV14+H14+AL14+C14</f>
        <v>4652.5779300000004</v>
      </c>
      <c r="BG14" s="16">
        <f t="shared" si="23"/>
        <v>4217.8764299999993</v>
      </c>
      <c r="BH14" s="16">
        <f>BG14/BF14*100</f>
        <v>90.656760476873927</v>
      </c>
      <c r="BI14" s="17"/>
      <c r="BJ14" s="17"/>
      <c r="BK14" s="17"/>
      <c r="BL14" s="17"/>
    </row>
    <row r="15" spans="1:65" ht="15" customHeight="1" x14ac:dyDescent="0.2">
      <c r="A15" s="13" t="s">
        <v>24</v>
      </c>
      <c r="B15" s="16">
        <f>[2]FP!U12</f>
        <v>1.54227</v>
      </c>
      <c r="C15" s="16">
        <f>[3]REG8!B15</f>
        <v>200.16240000000002</v>
      </c>
      <c r="D15" s="16">
        <f t="shared" si="0"/>
        <v>-198.62013000000002</v>
      </c>
      <c r="E15" s="16">
        <f t="shared" si="1"/>
        <v>-99.229490653589281</v>
      </c>
      <c r="F15" s="16"/>
      <c r="G15" s="16">
        <f>[4]FP!U12</f>
        <v>0</v>
      </c>
      <c r="H15" s="16">
        <f>[3]REG8!G15</f>
        <v>0</v>
      </c>
      <c r="I15" s="16">
        <f t="shared" si="2"/>
        <v>0</v>
      </c>
      <c r="J15" s="16"/>
      <c r="K15" s="16"/>
      <c r="L15" s="16">
        <f>[5]FP!U12</f>
        <v>1.251E-2</v>
      </c>
      <c r="M15" s="16">
        <f>[3]REG8!L15</f>
        <v>1.0489999999999999E-2</v>
      </c>
      <c r="N15" s="16">
        <f>L15-M15</f>
        <v>2.020000000000001E-3</v>
      </c>
      <c r="O15" s="16">
        <f>N15/M15*100</f>
        <v>19.256434699714024</v>
      </c>
      <c r="P15" s="16"/>
      <c r="Q15" s="16">
        <f>[6]FP!U12</f>
        <v>44.494099999999996</v>
      </c>
      <c r="R15" s="16">
        <f>[3]REG8!Q15</f>
        <v>-1.1665300000000016</v>
      </c>
      <c r="S15" s="16">
        <f t="shared" si="6"/>
        <v>45.660629999999998</v>
      </c>
      <c r="T15" s="16">
        <f>S15/R15*100</f>
        <v>-3914.2268094262413</v>
      </c>
      <c r="U15" s="16"/>
      <c r="V15" s="16">
        <f>[7]FP!U12</f>
        <v>0</v>
      </c>
      <c r="W15" s="16">
        <f>[3]REG8!V15</f>
        <v>0</v>
      </c>
      <c r="X15" s="16">
        <f t="shared" si="8"/>
        <v>0</v>
      </c>
      <c r="Y15" s="16"/>
      <c r="Z15" s="16"/>
      <c r="AA15" s="16">
        <f>[8]FP!U12</f>
        <v>0</v>
      </c>
      <c r="AB15" s="16">
        <f>[3]REG8!AA15</f>
        <v>0</v>
      </c>
      <c r="AC15" s="16">
        <f t="shared" si="10"/>
        <v>0</v>
      </c>
      <c r="AD15" s="16"/>
      <c r="AE15" s="16"/>
      <c r="AF15" s="16">
        <f>[9]FP!U12</f>
        <v>0</v>
      </c>
      <c r="AG15" s="16">
        <f>[3]REG8!AF15</f>
        <v>0</v>
      </c>
      <c r="AH15" s="16">
        <f t="shared" si="12"/>
        <v>0</v>
      </c>
      <c r="AI15" s="16"/>
      <c r="AJ15" s="16"/>
      <c r="AK15" s="16">
        <f>[10]FP!U12</f>
        <v>0</v>
      </c>
      <c r="AL15" s="16">
        <f>[3]REG8!AK15</f>
        <v>0</v>
      </c>
      <c r="AM15" s="16">
        <f>AK15-AL15</f>
        <v>0</v>
      </c>
      <c r="AN15" s="16"/>
      <c r="AO15" s="16"/>
      <c r="AP15" s="16">
        <f>[11]FP!U12</f>
        <v>493.81151999999992</v>
      </c>
      <c r="AQ15" s="16">
        <f>[3]REG8!AP15</f>
        <v>578.80115000000001</v>
      </c>
      <c r="AR15" s="16">
        <f t="shared" si="16"/>
        <v>-84.989630000000091</v>
      </c>
      <c r="AS15" s="16">
        <f t="shared" si="17"/>
        <v>-14.683735510891797</v>
      </c>
      <c r="AT15" s="16"/>
      <c r="AU15" s="16">
        <f>[12]FP!U12</f>
        <v>0</v>
      </c>
      <c r="AV15" s="16">
        <f>[3]REG8!AU15</f>
        <v>0</v>
      </c>
      <c r="AW15" s="16">
        <f t="shared" si="18"/>
        <v>0</v>
      </c>
      <c r="AX15" s="16"/>
      <c r="AY15" s="16"/>
      <c r="AZ15" s="16">
        <f>[13]FP!U12</f>
        <v>0</v>
      </c>
      <c r="BA15" s="16">
        <f>[3]REG8!AZ15</f>
        <v>0</v>
      </c>
      <c r="BB15" s="16">
        <f t="shared" si="20"/>
        <v>0</v>
      </c>
      <c r="BC15" s="16"/>
      <c r="BD15" s="16"/>
      <c r="BE15" s="16">
        <f t="shared" si="22"/>
        <v>539.86039999999991</v>
      </c>
      <c r="BF15" s="16">
        <f>M15+R15+W15+AB15+AG15+BA15+AQ15+AV15+H15+AL15+C15</f>
        <v>777.80751000000009</v>
      </c>
      <c r="BG15" s="16">
        <f t="shared" si="23"/>
        <v>-237.94711000000018</v>
      </c>
      <c r="BH15" s="16">
        <f>BG15/BF15*100</f>
        <v>-30.592030411226055</v>
      </c>
      <c r="BI15" s="17"/>
      <c r="BJ15" s="17"/>
      <c r="BK15" s="17"/>
      <c r="BL15" s="17"/>
    </row>
    <row r="16" spans="1:65" ht="15" customHeight="1" x14ac:dyDescent="0.2">
      <c r="A16" s="13" t="s">
        <v>25</v>
      </c>
      <c r="B16" s="16">
        <f>B10-B11-B12-B13-B14-B15</f>
        <v>494714.7850600002</v>
      </c>
      <c r="C16" s="16">
        <f>[3]REG8!B16</f>
        <v>407495.68390000006</v>
      </c>
      <c r="D16" s="16">
        <f t="shared" si="0"/>
        <v>87219.101160000137</v>
      </c>
      <c r="E16" s="16">
        <f t="shared" si="1"/>
        <v>21.403687107862428</v>
      </c>
      <c r="F16" s="16"/>
      <c r="G16" s="16">
        <f>G10-G11-G12-G13-G14-G15</f>
        <v>1043188.1920100002</v>
      </c>
      <c r="H16" s="16">
        <f>[3]REG8!G16</f>
        <v>956185.70714999991</v>
      </c>
      <c r="I16" s="16">
        <f t="shared" si="2"/>
        <v>87002.484860000317</v>
      </c>
      <c r="J16" s="16">
        <f t="shared" si="3"/>
        <v>9.0989108297089363</v>
      </c>
      <c r="K16" s="16"/>
      <c r="L16" s="16">
        <f>L10-L11-L12-L13-L14-L15</f>
        <v>959262.8775800002</v>
      </c>
      <c r="M16" s="16">
        <f>[3]REG8!L16</f>
        <v>827549.35218999977</v>
      </c>
      <c r="N16" s="16">
        <f t="shared" si="4"/>
        <v>131713.52539000043</v>
      </c>
      <c r="O16" s="16">
        <f t="shared" si="5"/>
        <v>15.916093105678595</v>
      </c>
      <c r="P16" s="16"/>
      <c r="Q16" s="16">
        <f>Q10-Q11-Q12-Q13-Q14-Q15</f>
        <v>2215139.6987400004</v>
      </c>
      <c r="R16" s="16">
        <f>[3]REG8!Q16</f>
        <v>1938105.0271999999</v>
      </c>
      <c r="S16" s="16">
        <f t="shared" si="6"/>
        <v>277034.67154000048</v>
      </c>
      <c r="T16" s="16">
        <f t="shared" si="7"/>
        <v>14.294100043702754</v>
      </c>
      <c r="U16" s="16"/>
      <c r="V16" s="16">
        <f>V10-V11-V12-V13-V14-V15</f>
        <v>650578.63904000015</v>
      </c>
      <c r="W16" s="16">
        <f>[3]REG8!V16</f>
        <v>529917.90156000003</v>
      </c>
      <c r="X16" s="16">
        <f t="shared" si="8"/>
        <v>120660.73748000013</v>
      </c>
      <c r="Y16" s="16">
        <f t="shared" si="9"/>
        <v>22.769703972029014</v>
      </c>
      <c r="Z16" s="16"/>
      <c r="AA16" s="16">
        <f>AA10-AA11-AA12-AA13-AA14-AA15</f>
        <v>791688.62882999994</v>
      </c>
      <c r="AB16" s="16">
        <f>[3]REG8!AA16</f>
        <v>735385.09065000014</v>
      </c>
      <c r="AC16" s="16">
        <f t="shared" si="10"/>
        <v>56303.538179999799</v>
      </c>
      <c r="AD16" s="16">
        <f t="shared" si="11"/>
        <v>7.6563339257032821</v>
      </c>
      <c r="AE16" s="16"/>
      <c r="AF16" s="16">
        <f>AF10-AF11-AF12-AF13-AF14-AF15</f>
        <v>2175337.0620399998</v>
      </c>
      <c r="AG16" s="16">
        <f>[3]REG8!AF16</f>
        <v>1983982.8261799996</v>
      </c>
      <c r="AH16" s="16">
        <f t="shared" si="12"/>
        <v>191354.23586000013</v>
      </c>
      <c r="AI16" s="16">
        <f t="shared" si="13"/>
        <v>9.6449542473327465</v>
      </c>
      <c r="AJ16" s="16"/>
      <c r="AK16" s="16">
        <f>AK10-AK11-AK12-AK13-AK14-AK15</f>
        <v>1289748.5879299999</v>
      </c>
      <c r="AL16" s="16">
        <f>[3]REG8!AK16</f>
        <v>1169888.3945200001</v>
      </c>
      <c r="AM16" s="16">
        <f t="shared" si="14"/>
        <v>119860.19340999983</v>
      </c>
      <c r="AN16" s="16">
        <f t="shared" si="15"/>
        <v>10.245438280390664</v>
      </c>
      <c r="AO16" s="16"/>
      <c r="AP16" s="16">
        <f>AP10-AP11-AP12-AP13-AP14-AP15</f>
        <v>805448.10595000011</v>
      </c>
      <c r="AQ16" s="16">
        <f>[3]REG8!AP16</f>
        <v>755182.16793</v>
      </c>
      <c r="AR16" s="16">
        <f t="shared" si="16"/>
        <v>50265.938020000118</v>
      </c>
      <c r="AS16" s="16">
        <f t="shared" si="17"/>
        <v>6.656134129567981</v>
      </c>
      <c r="AT16" s="16"/>
      <c r="AU16" s="16">
        <f>AU10-AU11-AU12-AU13-AU14-AU15</f>
        <v>883378.09563000011</v>
      </c>
      <c r="AV16" s="16">
        <f>[3]REG8!AU16</f>
        <v>849999.03151999996</v>
      </c>
      <c r="AW16" s="16">
        <f t="shared" si="18"/>
        <v>33379.064110000152</v>
      </c>
      <c r="AX16" s="16">
        <f t="shared" si="19"/>
        <v>3.9269531931478161</v>
      </c>
      <c r="AY16" s="16"/>
      <c r="AZ16" s="16">
        <f>AZ10-AZ11-AZ12-AZ13-AZ14-AZ15</f>
        <v>1099719.8838199999</v>
      </c>
      <c r="BA16" s="16">
        <f>[3]REG8!AZ16</f>
        <v>1039789.8437499999</v>
      </c>
      <c r="BB16" s="16">
        <f t="shared" si="20"/>
        <v>59930.040069999988</v>
      </c>
      <c r="BC16" s="16">
        <f t="shared" si="21"/>
        <v>5.7636685365056488</v>
      </c>
      <c r="BD16" s="16"/>
      <c r="BE16" s="16">
        <f>BE10-BE11-BE12-BE13-BE14-BE15</f>
        <v>12408204.556630004</v>
      </c>
      <c r="BF16" s="16">
        <f>BF10-BF11-BF12-BF13-BF14-BF15</f>
        <v>11193481.026549999</v>
      </c>
      <c r="BG16" s="16">
        <f t="shared" si="23"/>
        <v>1214723.5300800055</v>
      </c>
      <c r="BH16" s="16">
        <f t="shared" si="24"/>
        <v>10.852062260156453</v>
      </c>
      <c r="BI16" s="17"/>
      <c r="BJ16" s="17"/>
      <c r="BK16" s="17"/>
      <c r="BL16" s="17"/>
    </row>
    <row r="17" spans="1:64" ht="15" customHeight="1" x14ac:dyDescent="0.2">
      <c r="A17" s="13" t="s">
        <v>26</v>
      </c>
      <c r="B17" s="16">
        <f>[2]FP!$U$14</f>
        <v>12851.767089999999</v>
      </c>
      <c r="C17" s="16">
        <f>[3]REG8!B17</f>
        <v>34462.762490000001</v>
      </c>
      <c r="D17" s="16">
        <f t="shared" si="0"/>
        <v>-21610.9954</v>
      </c>
      <c r="E17" s="16">
        <f t="shared" si="1"/>
        <v>-62.708250408744291</v>
      </c>
      <c r="F17" s="16"/>
      <c r="G17" s="16">
        <f>[4]FP!$U$14</f>
        <v>60145.99338</v>
      </c>
      <c r="H17" s="16">
        <f>[3]REG8!G17</f>
        <v>56771.183869999993</v>
      </c>
      <c r="I17" s="16">
        <f t="shared" si="2"/>
        <v>3374.8095100000064</v>
      </c>
      <c r="J17" s="16">
        <f t="shared" si="3"/>
        <v>5.9445818810612856</v>
      </c>
      <c r="K17" s="16"/>
      <c r="L17" s="16">
        <f>[5]FP!$U$14</f>
        <v>35883.13897</v>
      </c>
      <c r="M17" s="16">
        <f>[3]REG8!L17</f>
        <v>56757.240789999996</v>
      </c>
      <c r="N17" s="16">
        <f t="shared" si="4"/>
        <v>-20874.101819999996</v>
      </c>
      <c r="O17" s="16">
        <f t="shared" si="5"/>
        <v>-36.777865747973046</v>
      </c>
      <c r="P17" s="16"/>
      <c r="Q17" s="16">
        <f>[6]FP!$U$14</f>
        <v>139556.64256000001</v>
      </c>
      <c r="R17" s="16">
        <f>[3]REG8!Q17</f>
        <v>161633.06628</v>
      </c>
      <c r="S17" s="16">
        <f t="shared" si="6"/>
        <v>-22076.423719999992</v>
      </c>
      <c r="T17" s="16">
        <f t="shared" si="7"/>
        <v>-13.658358545123797</v>
      </c>
      <c r="U17" s="16"/>
      <c r="V17" s="16">
        <f>[7]FP!$U$14</f>
        <v>44355.798649999997</v>
      </c>
      <c r="W17" s="16">
        <f>[3]REG8!V17</f>
        <v>21137.149150000001</v>
      </c>
      <c r="X17" s="16">
        <f t="shared" si="8"/>
        <v>23218.649499999996</v>
      </c>
      <c r="Y17" s="16">
        <f t="shared" si="9"/>
        <v>109.84759266838023</v>
      </c>
      <c r="Z17" s="16"/>
      <c r="AA17" s="16">
        <f>[8]FP!$U$14</f>
        <v>53532.730240000004</v>
      </c>
      <c r="AB17" s="16">
        <f>[3]REG8!AA17</f>
        <v>49695.391810000001</v>
      </c>
      <c r="AC17" s="16">
        <f t="shared" si="10"/>
        <v>3837.3384300000034</v>
      </c>
      <c r="AD17" s="16">
        <f t="shared" si="11"/>
        <v>7.7217188359662581</v>
      </c>
      <c r="AE17" s="16"/>
      <c r="AF17" s="16">
        <f>[9]FP!$U$14</f>
        <v>131356.35986</v>
      </c>
      <c r="AG17" s="16">
        <f>[3]REG8!AF17</f>
        <v>238550.35498</v>
      </c>
      <c r="AH17" s="16">
        <f t="shared" si="12"/>
        <v>-107193.99512000001</v>
      </c>
      <c r="AI17" s="16">
        <f t="shared" si="13"/>
        <v>-44.935583989798353</v>
      </c>
      <c r="AJ17" s="16"/>
      <c r="AK17" s="16">
        <f>[10]FP!$U$14</f>
        <v>39294.468849999997</v>
      </c>
      <c r="AL17" s="16">
        <f>[3]REG8!AK17</f>
        <v>33654.53716</v>
      </c>
      <c r="AM17" s="16">
        <f t="shared" si="14"/>
        <v>5639.9316899999976</v>
      </c>
      <c r="AN17" s="16">
        <f t="shared" si="15"/>
        <v>16.758310070308504</v>
      </c>
      <c r="AO17" s="16"/>
      <c r="AP17" s="16">
        <f>[11]FP!$U$14</f>
        <v>23569.640150000003</v>
      </c>
      <c r="AQ17" s="16">
        <f>[3]REG8!AP17</f>
        <v>16923.909499999998</v>
      </c>
      <c r="AR17" s="16">
        <f t="shared" si="16"/>
        <v>6645.730650000005</v>
      </c>
      <c r="AS17" s="16">
        <f t="shared" si="17"/>
        <v>39.268294657330841</v>
      </c>
      <c r="AT17" s="16"/>
      <c r="AU17" s="16">
        <f>[12]FP!$U$14</f>
        <v>21709.12156</v>
      </c>
      <c r="AV17" s="16">
        <f>[3]REG8!AU17</f>
        <v>95958.974459999998</v>
      </c>
      <c r="AW17" s="16">
        <f t="shared" si="18"/>
        <v>-74249.852899999998</v>
      </c>
      <c r="AX17" s="16">
        <f t="shared" si="19"/>
        <v>-77.376663639679336</v>
      </c>
      <c r="AY17" s="16"/>
      <c r="AZ17" s="16">
        <f>[13]FP!$U$14</f>
        <v>57153.764230000008</v>
      </c>
      <c r="BA17" s="16">
        <f>[3]REG8!AZ17</f>
        <v>81104.586119999993</v>
      </c>
      <c r="BB17" s="16">
        <f t="shared" si="20"/>
        <v>-23950.821889999985</v>
      </c>
      <c r="BC17" s="16">
        <f t="shared" si="21"/>
        <v>-29.53078615623911</v>
      </c>
      <c r="BD17" s="16"/>
      <c r="BE17" s="16">
        <f>L17+Q17+V17+AA17+AF17+AZ17+AP17+AU17+G17+AK17+B17</f>
        <v>619409.42553999985</v>
      </c>
      <c r="BF17" s="16">
        <f>M17+R17+W17+AB17+AG17+BA17+AQ17+AV17+H17+AL17+C17</f>
        <v>846649.15660999983</v>
      </c>
      <c r="BG17" s="16">
        <f t="shared" si="23"/>
        <v>-227239.73106999998</v>
      </c>
      <c r="BH17" s="16">
        <f t="shared" si="24"/>
        <v>-26.839893395733412</v>
      </c>
      <c r="BI17" s="17"/>
      <c r="BJ17" s="17"/>
      <c r="BK17" s="17"/>
      <c r="BL17" s="17"/>
    </row>
    <row r="18" spans="1:64" ht="15" customHeight="1" x14ac:dyDescent="0.2">
      <c r="A18" s="13" t="s">
        <v>27</v>
      </c>
      <c r="B18" s="16">
        <f>B16+B17</f>
        <v>507566.55215000018</v>
      </c>
      <c r="C18" s="16">
        <f>[3]REG8!B18</f>
        <v>441958.44639000006</v>
      </c>
      <c r="D18" s="16">
        <f t="shared" si="0"/>
        <v>65608.105760000122</v>
      </c>
      <c r="E18" s="16">
        <f t="shared" si="1"/>
        <v>14.84485844673849</v>
      </c>
      <c r="F18" s="16"/>
      <c r="G18" s="16">
        <f>G16+G17</f>
        <v>1103334.1853900002</v>
      </c>
      <c r="H18" s="16">
        <f>[3]REG8!G18</f>
        <v>1012956.8910199999</v>
      </c>
      <c r="I18" s="16">
        <f t="shared" si="2"/>
        <v>90377.294370000367</v>
      </c>
      <c r="J18" s="16">
        <f t="shared" si="3"/>
        <v>8.9221264173438506</v>
      </c>
      <c r="K18" s="16"/>
      <c r="L18" s="16">
        <f>L16+L17</f>
        <v>995146.01655000017</v>
      </c>
      <c r="M18" s="16">
        <f>[3]REG8!L18</f>
        <v>884306.59297999972</v>
      </c>
      <c r="N18" s="16">
        <f t="shared" si="4"/>
        <v>110839.42357000045</v>
      </c>
      <c r="O18" s="16">
        <f t="shared" si="5"/>
        <v>12.534049214366458</v>
      </c>
      <c r="P18" s="16"/>
      <c r="Q18" s="16">
        <f>Q16+Q17</f>
        <v>2354696.3413000004</v>
      </c>
      <c r="R18" s="16">
        <f>[3]REG8!Q18</f>
        <v>2099738.0934799998</v>
      </c>
      <c r="S18" s="16">
        <f t="shared" si="6"/>
        <v>254958.24782000063</v>
      </c>
      <c r="T18" s="16">
        <f t="shared" si="7"/>
        <v>12.142383310170162</v>
      </c>
      <c r="U18" s="16"/>
      <c r="V18" s="16">
        <f>V16+V17</f>
        <v>694934.43769000017</v>
      </c>
      <c r="W18" s="16">
        <f>[3]REG8!V18</f>
        <v>551055.05070999998</v>
      </c>
      <c r="X18" s="16">
        <f t="shared" si="8"/>
        <v>143879.38698000018</v>
      </c>
      <c r="Y18" s="16">
        <f t="shared" si="9"/>
        <v>26.109802785514912</v>
      </c>
      <c r="Z18" s="16"/>
      <c r="AA18" s="16">
        <f>AA16+AA17</f>
        <v>845221.35907000001</v>
      </c>
      <c r="AB18" s="16">
        <f>[3]REG8!AA18</f>
        <v>785080.48246000009</v>
      </c>
      <c r="AC18" s="16">
        <f t="shared" si="10"/>
        <v>60140.876609999919</v>
      </c>
      <c r="AD18" s="16">
        <f t="shared" si="11"/>
        <v>7.6604727736387339</v>
      </c>
      <c r="AE18" s="16"/>
      <c r="AF18" s="16">
        <f>AF16+AF17</f>
        <v>2306693.4219</v>
      </c>
      <c r="AG18" s="16">
        <f>[3]REG8!AF18</f>
        <v>2222533.1811599997</v>
      </c>
      <c r="AH18" s="16">
        <f t="shared" si="12"/>
        <v>84160.24074000027</v>
      </c>
      <c r="AI18" s="16">
        <f t="shared" si="13"/>
        <v>3.7866809572703337</v>
      </c>
      <c r="AJ18" s="16"/>
      <c r="AK18" s="16">
        <f>AK16+AK17</f>
        <v>1329043.05678</v>
      </c>
      <c r="AL18" s="16">
        <f>[3]REG8!AK18</f>
        <v>1203542.9316800002</v>
      </c>
      <c r="AM18" s="16">
        <f t="shared" si="14"/>
        <v>125500.12509999983</v>
      </c>
      <c r="AN18" s="16">
        <f t="shared" si="15"/>
        <v>10.427556989995933</v>
      </c>
      <c r="AO18" s="16"/>
      <c r="AP18" s="16">
        <f>AP16+AP17</f>
        <v>829017.74610000011</v>
      </c>
      <c r="AQ18" s="16">
        <f>[3]REG8!AP18</f>
        <v>772106.07742999995</v>
      </c>
      <c r="AR18" s="16">
        <f t="shared" si="16"/>
        <v>56911.668670000159</v>
      </c>
      <c r="AS18" s="16">
        <f t="shared" si="17"/>
        <v>7.3709649921982177</v>
      </c>
      <c r="AT18" s="16"/>
      <c r="AU18" s="16">
        <f>AU16+AU17</f>
        <v>905087.21719000011</v>
      </c>
      <c r="AV18" s="16">
        <f>[3]REG8!AU18</f>
        <v>945958.0059799999</v>
      </c>
      <c r="AW18" s="16">
        <f t="shared" si="18"/>
        <v>-40870.788789999788</v>
      </c>
      <c r="AX18" s="16">
        <f t="shared" si="19"/>
        <v>-4.3205711597797825</v>
      </c>
      <c r="AY18" s="16"/>
      <c r="AZ18" s="16">
        <f>AZ16+AZ17</f>
        <v>1156873.64805</v>
      </c>
      <c r="BA18" s="16">
        <f>[3]REG8!AZ18</f>
        <v>1120894.4298699999</v>
      </c>
      <c r="BB18" s="16">
        <f t="shared" si="20"/>
        <v>35979.218180000084</v>
      </c>
      <c r="BC18" s="16">
        <f t="shared" si="21"/>
        <v>3.2098668011199689</v>
      </c>
      <c r="BD18" s="16"/>
      <c r="BE18" s="16">
        <f>BE16+BE17</f>
        <v>13027613.982170004</v>
      </c>
      <c r="BF18" s="16">
        <f>BF16+BF17</f>
        <v>12040130.183159998</v>
      </c>
      <c r="BG18" s="16">
        <f t="shared" si="23"/>
        <v>987483.79901000671</v>
      </c>
      <c r="BH18" s="16">
        <f t="shared" si="24"/>
        <v>8.2016040025145003</v>
      </c>
      <c r="BI18" s="17"/>
      <c r="BJ18" s="17"/>
      <c r="BK18" s="17"/>
      <c r="BL18" s="17"/>
    </row>
    <row r="19" spans="1:64" ht="15" customHeight="1" x14ac:dyDescent="0.2">
      <c r="A19" s="13" t="s">
        <v>28</v>
      </c>
      <c r="B19" s="16">
        <f>[2]FP!$U$16</f>
        <v>398275.51431</v>
      </c>
      <c r="C19" s="16">
        <f>[3]REG8!B19</f>
        <v>320608.49887000001</v>
      </c>
      <c r="D19" s="16">
        <f t="shared" si="0"/>
        <v>77667.015439999988</v>
      </c>
      <c r="E19" s="16">
        <f t="shared" si="1"/>
        <v>24.22487729231792</v>
      </c>
      <c r="F19" s="16"/>
      <c r="G19" s="16">
        <f>[4]FP!$U$16</f>
        <v>868144.48773999989</v>
      </c>
      <c r="H19" s="16">
        <f>[3]REG8!G19</f>
        <v>765291.87510999991</v>
      </c>
      <c r="I19" s="16">
        <f t="shared" si="2"/>
        <v>102852.61262999999</v>
      </c>
      <c r="J19" s="16">
        <f t="shared" si="3"/>
        <v>13.43965825002603</v>
      </c>
      <c r="K19" s="16"/>
      <c r="L19" s="16">
        <f>[5]FP!$U$16</f>
        <v>827996.0028299999</v>
      </c>
      <c r="M19" s="16">
        <f>[3]REG8!L19</f>
        <v>698154.15899000003</v>
      </c>
      <c r="N19" s="16">
        <f t="shared" si="4"/>
        <v>129841.84383999987</v>
      </c>
      <c r="O19" s="16">
        <f t="shared" si="5"/>
        <v>18.59787586567391</v>
      </c>
      <c r="P19" s="16"/>
      <c r="Q19" s="16">
        <f>[6]FP!$U$16</f>
        <v>2084780.9681099998</v>
      </c>
      <c r="R19" s="16">
        <f>[3]REG8!Q19</f>
        <v>1803977.7572699999</v>
      </c>
      <c r="S19" s="16">
        <f t="shared" si="6"/>
        <v>280803.21083999984</v>
      </c>
      <c r="T19" s="16">
        <f t="shared" si="7"/>
        <v>15.56578010501336</v>
      </c>
      <c r="U19" s="16"/>
      <c r="V19" s="16">
        <f>[7]FP!$U$16</f>
        <v>538914.16411000001</v>
      </c>
      <c r="W19" s="16">
        <f>[3]REG8!V19</f>
        <v>424308.56901000004</v>
      </c>
      <c r="X19" s="16">
        <f t="shared" si="8"/>
        <v>114605.59509999998</v>
      </c>
      <c r="Y19" s="16">
        <f t="shared" si="9"/>
        <v>27.009964792226238</v>
      </c>
      <c r="Z19" s="16"/>
      <c r="AA19" s="16">
        <f>[8]FP!$U$16</f>
        <v>669588.01750999992</v>
      </c>
      <c r="AB19" s="16">
        <f>[3]REG8!AA19</f>
        <v>593487.84195000003</v>
      </c>
      <c r="AC19" s="16">
        <f t="shared" si="10"/>
        <v>76100.175559999887</v>
      </c>
      <c r="AD19" s="16">
        <f t="shared" si="11"/>
        <v>12.82253319797765</v>
      </c>
      <c r="AE19" s="16"/>
      <c r="AF19" s="16">
        <f>[9]FP!$U$16</f>
        <v>1939635.66753</v>
      </c>
      <c r="AG19" s="16">
        <f>[3]REG8!AF19</f>
        <v>1848278.2388899999</v>
      </c>
      <c r="AH19" s="16">
        <f t="shared" si="12"/>
        <v>91357.428640000056</v>
      </c>
      <c r="AI19" s="16">
        <f t="shared" si="13"/>
        <v>4.9428395962106642</v>
      </c>
      <c r="AJ19" s="16"/>
      <c r="AK19" s="16">
        <f>[10]FP!$U$16</f>
        <v>1067504.9999499999</v>
      </c>
      <c r="AL19" s="16">
        <f>[3]REG8!AK19</f>
        <v>953240.65753000008</v>
      </c>
      <c r="AM19" s="16">
        <f t="shared" si="14"/>
        <v>114264.34241999977</v>
      </c>
      <c r="AN19" s="16">
        <f t="shared" si="15"/>
        <v>11.986935462454682</v>
      </c>
      <c r="AO19" s="16"/>
      <c r="AP19" s="16">
        <f>[11]FP!$U$16</f>
        <v>683780.11144999997</v>
      </c>
      <c r="AQ19" s="16">
        <f>[3]REG8!AP19</f>
        <v>580718.71103999997</v>
      </c>
      <c r="AR19" s="16">
        <f t="shared" si="16"/>
        <v>103061.40041</v>
      </c>
      <c r="AS19" s="16">
        <f t="shared" si="17"/>
        <v>17.747215381682636</v>
      </c>
      <c r="AT19" s="16"/>
      <c r="AU19" s="16">
        <f>[12]FP!$U$16</f>
        <v>720301.25613999995</v>
      </c>
      <c r="AV19" s="16">
        <f>[3]REG8!AU19</f>
        <v>737663.03255999996</v>
      </c>
      <c r="AW19" s="16">
        <f t="shared" si="18"/>
        <v>-17361.776420000009</v>
      </c>
      <c r="AX19" s="16">
        <f t="shared" si="19"/>
        <v>-2.3536188820181709</v>
      </c>
      <c r="AY19" s="16"/>
      <c r="AZ19" s="16">
        <f>[13]FP!$U$16</f>
        <v>933334.60367999994</v>
      </c>
      <c r="BA19" s="16">
        <f>[3]REG8!AZ19</f>
        <v>885692.04368</v>
      </c>
      <c r="BB19" s="16">
        <f t="shared" si="20"/>
        <v>47642.559999999939</v>
      </c>
      <c r="BC19" s="16">
        <f t="shared" si="21"/>
        <v>5.3791337903463399</v>
      </c>
      <c r="BD19" s="16"/>
      <c r="BE19" s="16">
        <f>L19+Q19+V19+AA19+AF19+AZ19+AP19+AU19+G19+AK19+B19</f>
        <v>10732255.793359999</v>
      </c>
      <c r="BF19" s="16">
        <f>M19+R19+W19+AB19+AG19+BA19+AQ19+AV19+H19+AL19+C19</f>
        <v>9611421.3849000018</v>
      </c>
      <c r="BG19" s="16">
        <f t="shared" si="23"/>
        <v>1120834.4084599968</v>
      </c>
      <c r="BH19" s="16">
        <f t="shared" si="24"/>
        <v>11.661484431645883</v>
      </c>
      <c r="BI19" s="17"/>
      <c r="BJ19" s="17"/>
      <c r="BK19" s="17"/>
      <c r="BL19" s="17"/>
    </row>
    <row r="20" spans="1:64" ht="15" customHeight="1" x14ac:dyDescent="0.2">
      <c r="A20" s="13" t="s">
        <v>29</v>
      </c>
      <c r="B20" s="16">
        <f>ROUND(B19/B18*100,0)</f>
        <v>78</v>
      </c>
      <c r="C20" s="16">
        <f>[3]REG8!B20</f>
        <v>73</v>
      </c>
      <c r="D20" s="19" t="s">
        <v>30</v>
      </c>
      <c r="E20" s="16">
        <f>B20-C20</f>
        <v>5</v>
      </c>
      <c r="F20" s="16"/>
      <c r="G20" s="16">
        <f>ROUND(G19/G18*100,0)</f>
        <v>79</v>
      </c>
      <c r="H20" s="16">
        <f>[3]REG8!G20</f>
        <v>76</v>
      </c>
      <c r="I20" s="19" t="s">
        <v>30</v>
      </c>
      <c r="J20" s="16">
        <f>G20-H20</f>
        <v>3</v>
      </c>
      <c r="K20" s="16"/>
      <c r="L20" s="16">
        <f>ROUND(L19/L18*100,0)</f>
        <v>83</v>
      </c>
      <c r="M20" s="16">
        <f>[3]REG8!L20</f>
        <v>79</v>
      </c>
      <c r="N20" s="19" t="s">
        <v>30</v>
      </c>
      <c r="O20" s="16">
        <f>L20-M20</f>
        <v>4</v>
      </c>
      <c r="P20" s="16"/>
      <c r="Q20" s="16">
        <f>ROUND(Q19/Q18*100,0)</f>
        <v>89</v>
      </c>
      <c r="R20" s="16">
        <f>[3]REG8!Q20</f>
        <v>86</v>
      </c>
      <c r="S20" s="19" t="s">
        <v>30</v>
      </c>
      <c r="T20" s="16">
        <f>Q20-R20</f>
        <v>3</v>
      </c>
      <c r="U20" s="16"/>
      <c r="V20" s="16">
        <f>ROUND(V19/V18*100,0)</f>
        <v>78</v>
      </c>
      <c r="W20" s="16">
        <f>[3]REG8!V20</f>
        <v>77</v>
      </c>
      <c r="X20" s="19" t="s">
        <v>30</v>
      </c>
      <c r="Y20" s="16">
        <f>V20-W20</f>
        <v>1</v>
      </c>
      <c r="Z20" s="16"/>
      <c r="AA20" s="16">
        <f>ROUND(AA19/AA18*100,0)</f>
        <v>79</v>
      </c>
      <c r="AB20" s="16">
        <f>[3]REG8!AA20</f>
        <v>76</v>
      </c>
      <c r="AC20" s="19" t="s">
        <v>30</v>
      </c>
      <c r="AD20" s="16">
        <f>AA20-AB20</f>
        <v>3</v>
      </c>
      <c r="AE20" s="16"/>
      <c r="AF20" s="16">
        <f>ROUND(AF19/AF18*100,0)</f>
        <v>84</v>
      </c>
      <c r="AG20" s="16">
        <f>[3]REG8!AF20</f>
        <v>83</v>
      </c>
      <c r="AH20" s="19" t="s">
        <v>30</v>
      </c>
      <c r="AI20" s="16">
        <f>AF20-AG20</f>
        <v>1</v>
      </c>
      <c r="AJ20" s="16"/>
      <c r="AK20" s="16">
        <f>ROUND(AK19/AK18*100,0)</f>
        <v>80</v>
      </c>
      <c r="AL20" s="16">
        <f>[3]REG8!AK20</f>
        <v>79</v>
      </c>
      <c r="AM20" s="19" t="s">
        <v>30</v>
      </c>
      <c r="AN20" s="16">
        <f>AK20-AL20</f>
        <v>1</v>
      </c>
      <c r="AO20" s="16"/>
      <c r="AP20" s="16">
        <f>ROUND(AP19/AP18*100,0)</f>
        <v>82</v>
      </c>
      <c r="AQ20" s="16">
        <f>[3]REG8!AP20</f>
        <v>75</v>
      </c>
      <c r="AR20" s="19" t="s">
        <v>30</v>
      </c>
      <c r="AS20" s="16">
        <f>AP20-AQ20</f>
        <v>7</v>
      </c>
      <c r="AT20" s="16"/>
      <c r="AU20" s="16">
        <f>ROUND(AU19/AU18*100,0)</f>
        <v>80</v>
      </c>
      <c r="AV20" s="16">
        <f>[3]REG8!AU20</f>
        <v>78</v>
      </c>
      <c r="AW20" s="19" t="s">
        <v>30</v>
      </c>
      <c r="AX20" s="16">
        <f>AU20-AV20</f>
        <v>2</v>
      </c>
      <c r="AY20" s="16"/>
      <c r="AZ20" s="16">
        <f>ROUND(AZ19/AZ18*100,0)</f>
        <v>81</v>
      </c>
      <c r="BA20" s="16">
        <f>[3]REG8!AZ20</f>
        <v>79</v>
      </c>
      <c r="BB20" s="19" t="s">
        <v>30</v>
      </c>
      <c r="BC20" s="16">
        <f>AZ20-BA20</f>
        <v>2</v>
      </c>
      <c r="BD20" s="16"/>
      <c r="BE20" s="16">
        <f>ROUND((BE19/BE18*100),0)</f>
        <v>82</v>
      </c>
      <c r="BF20" s="16">
        <f>ROUND((BF19/BF18*100),0)</f>
        <v>80</v>
      </c>
      <c r="BG20" s="19" t="s">
        <v>30</v>
      </c>
      <c r="BH20" s="16">
        <f>BE20-BF20</f>
        <v>2</v>
      </c>
      <c r="BI20" s="17"/>
      <c r="BJ20" s="17"/>
      <c r="BK20" s="17"/>
      <c r="BL20" s="17"/>
    </row>
    <row r="21" spans="1:64" ht="15" customHeight="1" x14ac:dyDescent="0.2">
      <c r="A21" s="13" t="s">
        <v>31</v>
      </c>
      <c r="B21" s="16">
        <f>[2]FP!$U$18</f>
        <v>75489.652669999996</v>
      </c>
      <c r="C21" s="16">
        <f>[3]REG8!B21</f>
        <v>80392.45233</v>
      </c>
      <c r="D21" s="16">
        <f>B21-C21</f>
        <v>-4902.7996600000042</v>
      </c>
      <c r="E21" s="16">
        <f>D21/C21*100</f>
        <v>-6.0985820408546356</v>
      </c>
      <c r="F21" s="16"/>
      <c r="G21" s="16">
        <f>[4]FP!$U$18</f>
        <v>168396.92345999999</v>
      </c>
      <c r="H21" s="16">
        <f>[3]REG8!G21</f>
        <v>151474.55735000002</v>
      </c>
      <c r="I21" s="16">
        <f>G21-H21</f>
        <v>16922.366109999974</v>
      </c>
      <c r="J21" s="16">
        <f>I21/H21*100</f>
        <v>11.171754785788105</v>
      </c>
      <c r="K21" s="16"/>
      <c r="L21" s="16">
        <f>[5]FP!$U$18</f>
        <v>137126.45828000002</v>
      </c>
      <c r="M21" s="16">
        <f>[3]REG8!L21</f>
        <v>126680.11122000001</v>
      </c>
      <c r="N21" s="16">
        <f>L21-M21</f>
        <v>10446.347060000015</v>
      </c>
      <c r="O21" s="16">
        <f>N21/M21*100</f>
        <v>8.2462408340155982</v>
      </c>
      <c r="P21" s="16"/>
      <c r="Q21" s="16">
        <f>[6]FP!$U$18</f>
        <v>216266.26681999999</v>
      </c>
      <c r="R21" s="16">
        <f>[3]REG8!Q21</f>
        <v>236199.94377000001</v>
      </c>
      <c r="S21" s="16">
        <f>Q21-R21</f>
        <v>-19933.676950000023</v>
      </c>
      <c r="T21" s="16">
        <f>S21/R21*100</f>
        <v>-8.4393233257542466</v>
      </c>
      <c r="U21" s="16"/>
      <c r="V21" s="16">
        <f>[7]FP!$U$18</f>
        <v>112275.21873999998</v>
      </c>
      <c r="W21" s="16">
        <f>[3]REG8!V21</f>
        <v>103368.85834000001</v>
      </c>
      <c r="X21" s="16">
        <f>V21-W21</f>
        <v>8906.3603999999759</v>
      </c>
      <c r="Y21" s="16">
        <f>X21/W21*100</f>
        <v>8.6160963205235834</v>
      </c>
      <c r="Z21" s="16"/>
      <c r="AA21" s="16">
        <f>[8]FP!$U$18</f>
        <v>147109.34257000001</v>
      </c>
      <c r="AB21" s="16">
        <f>[3]REG8!AA21</f>
        <v>119338.91531000001</v>
      </c>
      <c r="AC21" s="16">
        <f>AA21-AB21</f>
        <v>27770.427259999997</v>
      </c>
      <c r="AD21" s="16">
        <f>AC21/AB21*100</f>
        <v>23.27021926407016</v>
      </c>
      <c r="AE21" s="16"/>
      <c r="AF21" s="16">
        <f>[9]FP!$U$18</f>
        <v>247868.03968999998</v>
      </c>
      <c r="AG21" s="16">
        <f>[3]REG8!AF21</f>
        <v>205817.1618</v>
      </c>
      <c r="AH21" s="16">
        <f>AF21-AG21</f>
        <v>42050.877889999974</v>
      </c>
      <c r="AI21" s="16">
        <f>AH21/AG21*100</f>
        <v>20.431181502183154</v>
      </c>
      <c r="AJ21" s="19" t="s">
        <v>30</v>
      </c>
      <c r="AK21" s="16">
        <f>[10]FP!$U$18</f>
        <v>152151.13345000002</v>
      </c>
      <c r="AL21" s="16">
        <f>[3]REG8!AK21</f>
        <v>154969.74391000002</v>
      </c>
      <c r="AM21" s="16">
        <f>AK21-AL21</f>
        <v>-2818.6104599999962</v>
      </c>
      <c r="AN21" s="16">
        <f>AM21/AL21*100</f>
        <v>-1.8188133947210547</v>
      </c>
      <c r="AO21" s="16"/>
      <c r="AP21" s="16">
        <f>[11]FP!$U$18</f>
        <v>113182.36305</v>
      </c>
      <c r="AQ21" s="16">
        <f>[3]REG8!AP21</f>
        <v>107478.59801000002</v>
      </c>
      <c r="AR21" s="16">
        <f>AP21-AQ21</f>
        <v>5703.7650399999839</v>
      </c>
      <c r="AS21" s="16">
        <f>AR21/AQ21*100</f>
        <v>5.3068844826849109</v>
      </c>
      <c r="AT21" s="16"/>
      <c r="AU21" s="16">
        <f>[12]FP!$U$18</f>
        <v>179995.48178999999</v>
      </c>
      <c r="AV21" s="16">
        <f>[3]REG8!AU21</f>
        <v>164332.38576000003</v>
      </c>
      <c r="AW21" s="16">
        <f>AU21-AV21</f>
        <v>15663.096029999957</v>
      </c>
      <c r="AX21" s="16">
        <f>AW21/AV21*100</f>
        <v>9.5313507179742381</v>
      </c>
      <c r="AY21" s="16"/>
      <c r="AZ21" s="16">
        <f>[13]FP!$U$18</f>
        <v>142773.30189</v>
      </c>
      <c r="BA21" s="16">
        <f>[3]REG8!AZ21</f>
        <v>129212.91456999999</v>
      </c>
      <c r="BB21" s="16">
        <f>AZ21-BA21</f>
        <v>13560.387320000009</v>
      </c>
      <c r="BC21" s="16">
        <f>BB21/BA21*100</f>
        <v>10.494606800819268</v>
      </c>
      <c r="BD21" s="16"/>
      <c r="BE21" s="16">
        <f>L21+Q21+V21+AA21+AF21+AZ21+AP21+AU21+G21+AK21+B21</f>
        <v>1692634.1824099999</v>
      </c>
      <c r="BF21" s="16">
        <f>M21+R21+W21+AB21+AG21+BA21+AQ21+AV21+H21+AL21+C21</f>
        <v>1579265.64237</v>
      </c>
      <c r="BG21" s="16">
        <f>BE21-BF21</f>
        <v>113368.54003999988</v>
      </c>
      <c r="BH21" s="16">
        <f>BG21/BF21*100</f>
        <v>7.1785605282888314</v>
      </c>
      <c r="BI21" s="17"/>
      <c r="BJ21" s="17"/>
      <c r="BK21" s="17"/>
      <c r="BL21" s="17"/>
    </row>
    <row r="22" spans="1:64" ht="15" customHeight="1" x14ac:dyDescent="0.2">
      <c r="A22" s="13" t="s">
        <v>29</v>
      </c>
      <c r="B22" s="16">
        <f>ROUND(B21/B18*100,0)</f>
        <v>15</v>
      </c>
      <c r="C22" s="16">
        <f>[3]REG8!B22</f>
        <v>18</v>
      </c>
      <c r="D22" s="19" t="s">
        <v>30</v>
      </c>
      <c r="E22" s="16">
        <f>B22-C22</f>
        <v>-3</v>
      </c>
      <c r="F22" s="16"/>
      <c r="G22" s="16">
        <f>ROUND(G21/G18*100,0)</f>
        <v>15</v>
      </c>
      <c r="H22" s="16">
        <f>[3]REG8!G22</f>
        <v>15</v>
      </c>
      <c r="I22" s="19" t="s">
        <v>30</v>
      </c>
      <c r="J22" s="16">
        <f>G22-H22</f>
        <v>0</v>
      </c>
      <c r="K22" s="16"/>
      <c r="L22" s="16">
        <f>ROUND(L21/L18*100,0)</f>
        <v>14</v>
      </c>
      <c r="M22" s="16">
        <f>[3]REG8!L22</f>
        <v>14</v>
      </c>
      <c r="N22" s="19" t="s">
        <v>30</v>
      </c>
      <c r="O22" s="16">
        <f>L22-M22</f>
        <v>0</v>
      </c>
      <c r="P22" s="16"/>
      <c r="Q22" s="16">
        <f>ROUND(Q21/Q18*100,0)</f>
        <v>9</v>
      </c>
      <c r="R22" s="16">
        <f>[3]REG8!Q22</f>
        <v>11</v>
      </c>
      <c r="S22" s="19" t="s">
        <v>30</v>
      </c>
      <c r="T22" s="16">
        <f>Q22-R22</f>
        <v>-2</v>
      </c>
      <c r="U22" s="16"/>
      <c r="V22" s="16">
        <f>ROUND(V21/V18*100,0)</f>
        <v>16</v>
      </c>
      <c r="W22" s="16">
        <f>[3]REG8!V22</f>
        <v>19</v>
      </c>
      <c r="X22" s="19" t="s">
        <v>30</v>
      </c>
      <c r="Y22" s="16">
        <f>V22-W22</f>
        <v>-3</v>
      </c>
      <c r="Z22" s="16"/>
      <c r="AA22" s="16">
        <f>ROUND(AA21/AA18*100,0)</f>
        <v>17</v>
      </c>
      <c r="AB22" s="16">
        <f>[3]REG8!AA22</f>
        <v>15</v>
      </c>
      <c r="AC22" s="19" t="s">
        <v>30</v>
      </c>
      <c r="AD22" s="16">
        <f>AA22-AB22</f>
        <v>2</v>
      </c>
      <c r="AE22" s="16"/>
      <c r="AF22" s="16">
        <f>ROUND(AF21/AF18*100,0)</f>
        <v>11</v>
      </c>
      <c r="AG22" s="16">
        <f>[3]REG8!AF22</f>
        <v>9</v>
      </c>
      <c r="AH22" s="19" t="s">
        <v>30</v>
      </c>
      <c r="AI22" s="16">
        <f>AF22-AG22</f>
        <v>2</v>
      </c>
      <c r="AJ22" s="16"/>
      <c r="AK22" s="16">
        <f>ROUND(AK21/AK18*100,0)</f>
        <v>11</v>
      </c>
      <c r="AL22" s="16">
        <f>[3]REG8!AK22</f>
        <v>13</v>
      </c>
      <c r="AM22" s="19" t="s">
        <v>30</v>
      </c>
      <c r="AN22" s="16">
        <f>AK22-AL22</f>
        <v>-2</v>
      </c>
      <c r="AO22" s="16"/>
      <c r="AP22" s="16">
        <f>ROUND(AP21/AP18*100,0)</f>
        <v>14</v>
      </c>
      <c r="AQ22" s="16">
        <f>[3]REG8!AP22</f>
        <v>14</v>
      </c>
      <c r="AR22" s="19" t="s">
        <v>30</v>
      </c>
      <c r="AS22" s="16">
        <f>AP22-AQ22</f>
        <v>0</v>
      </c>
      <c r="AT22" s="16"/>
      <c r="AU22" s="16">
        <f>ROUND(AU21/AU18*100,0)</f>
        <v>20</v>
      </c>
      <c r="AV22" s="16">
        <f>[3]REG8!AU22</f>
        <v>17</v>
      </c>
      <c r="AW22" s="19" t="s">
        <v>30</v>
      </c>
      <c r="AX22" s="16">
        <f>AU22-AV22</f>
        <v>3</v>
      </c>
      <c r="AY22" s="16"/>
      <c r="AZ22" s="16">
        <f>ROUND(AZ21/AZ18*100,0)</f>
        <v>12</v>
      </c>
      <c r="BA22" s="16">
        <f>[3]REG8!AZ22</f>
        <v>12</v>
      </c>
      <c r="BB22" s="19" t="s">
        <v>30</v>
      </c>
      <c r="BC22" s="16">
        <f>AZ22-BA22</f>
        <v>0</v>
      </c>
      <c r="BD22" s="16"/>
      <c r="BE22" s="16">
        <f>ROUND((BE21/BE18*100),0)</f>
        <v>13</v>
      </c>
      <c r="BF22" s="16">
        <f>ROUND((BF21/BF18*100),0)</f>
        <v>13</v>
      </c>
      <c r="BG22" s="19" t="s">
        <v>30</v>
      </c>
      <c r="BH22" s="16">
        <f>BE22-BF22</f>
        <v>0</v>
      </c>
      <c r="BI22" s="17"/>
      <c r="BJ22" s="17"/>
      <c r="BK22" s="17"/>
      <c r="BL22" s="17"/>
    </row>
    <row r="23" spans="1:64" ht="15" customHeight="1" x14ac:dyDescent="0.2">
      <c r="A23" s="13" t="s">
        <v>32</v>
      </c>
      <c r="B23" s="16">
        <f>B18-B19-B21</f>
        <v>33801.385170000183</v>
      </c>
      <c r="C23" s="16">
        <f>[3]REG8!B23</f>
        <v>40957.495190000045</v>
      </c>
      <c r="D23" s="16">
        <f>B23-C23</f>
        <v>-7156.1100199998618</v>
      </c>
      <c r="E23" s="16">
        <f>D23/C23*100</f>
        <v>-17.472040188988554</v>
      </c>
      <c r="F23" s="16"/>
      <c r="G23" s="16">
        <f>G18-G19-G21</f>
        <v>66792.774190000346</v>
      </c>
      <c r="H23" s="16">
        <f>[3]REG8!G23</f>
        <v>96190.458559999941</v>
      </c>
      <c r="I23" s="16">
        <f>G23-H23</f>
        <v>-29397.684369999595</v>
      </c>
      <c r="J23" s="16">
        <f>I23/H23*100</f>
        <v>-30.561954699137274</v>
      </c>
      <c r="K23" s="16"/>
      <c r="L23" s="16">
        <f>L18-L19-L21</f>
        <v>30023.555440000258</v>
      </c>
      <c r="M23" s="16">
        <f>[3]REG8!L23</f>
        <v>59472.322769999693</v>
      </c>
      <c r="N23" s="16">
        <f>L23-M23</f>
        <v>-29448.767329999435</v>
      </c>
      <c r="O23" s="16">
        <f>N23/M23*100</f>
        <v>-49.516759995886048</v>
      </c>
      <c r="P23" s="16"/>
      <c r="Q23" s="16">
        <f>Q18-Q19-Q21</f>
        <v>53649.106370000663</v>
      </c>
      <c r="R23" s="16">
        <f>[3]REG8!Q23</f>
        <v>59560.39243999985</v>
      </c>
      <c r="S23" s="16">
        <f>Q23-R23</f>
        <v>-5911.286069999187</v>
      </c>
      <c r="T23" s="16">
        <f>S23/R23*100</f>
        <v>-9.9248608476751023</v>
      </c>
      <c r="U23" s="16"/>
      <c r="V23" s="16">
        <f>V18-V19-V21</f>
        <v>43745.054840000172</v>
      </c>
      <c r="W23" s="16">
        <f>[3]REG8!V23</f>
        <v>23377.62335999994</v>
      </c>
      <c r="X23" s="16">
        <f>V23-W23</f>
        <v>20367.431480000232</v>
      </c>
      <c r="Y23" s="16">
        <f>X23/W23*100</f>
        <v>87.123618882703596</v>
      </c>
      <c r="Z23" s="16"/>
      <c r="AA23" s="16">
        <f>AA18-AA19-AA21</f>
        <v>28523.99899000008</v>
      </c>
      <c r="AB23" s="16">
        <f>[3]REG8!AA23</f>
        <v>72253.725200000044</v>
      </c>
      <c r="AC23" s="16">
        <f>AA23-AB23</f>
        <v>-43729.726209999964</v>
      </c>
      <c r="AD23" s="16">
        <f>AC23/AB23*100</f>
        <v>-60.522452079744028</v>
      </c>
      <c r="AE23" s="16"/>
      <c r="AF23" s="16">
        <f>AF18-AF19-AF21</f>
        <v>119189.71468</v>
      </c>
      <c r="AG23" s="16">
        <f>[3]REG8!AF23</f>
        <v>168437.78046999977</v>
      </c>
      <c r="AH23" s="16">
        <f>AF23-AG23</f>
        <v>-49248.06578999976</v>
      </c>
      <c r="AI23" s="16">
        <f>AH23/AG23*100</f>
        <v>-29.238135086190635</v>
      </c>
      <c r="AJ23" s="16"/>
      <c r="AK23" s="16">
        <f>AK18-AK19-AK21</f>
        <v>109386.92338000011</v>
      </c>
      <c r="AL23" s="16">
        <f>[3]REG8!AK23</f>
        <v>95332.530240000051</v>
      </c>
      <c r="AM23" s="16">
        <f>AK23-AL23</f>
        <v>14054.393140000058</v>
      </c>
      <c r="AN23" s="16">
        <f>AM23/AL23*100</f>
        <v>14.7424946181729</v>
      </c>
      <c r="AO23" s="16"/>
      <c r="AP23" s="16">
        <f>AP18-AP19-AP21</f>
        <v>32055.271600000138</v>
      </c>
      <c r="AQ23" s="16">
        <f>[3]REG8!AP23</f>
        <v>83908.768379999965</v>
      </c>
      <c r="AR23" s="16">
        <f>AP23-AQ23</f>
        <v>-51853.496779999827</v>
      </c>
      <c r="AS23" s="16">
        <f>AR23/AQ23*100</f>
        <v>-61.797470968909309</v>
      </c>
      <c r="AT23" s="16"/>
      <c r="AU23" s="16">
        <f>AU18-AU19-AU21</f>
        <v>4790.4792600001674</v>
      </c>
      <c r="AV23" s="16">
        <f>[3]REG8!AU23</f>
        <v>43962.587659999903</v>
      </c>
      <c r="AW23" s="16">
        <f>AU23-AV23</f>
        <v>-39172.108399999735</v>
      </c>
      <c r="AX23" s="16">
        <f>AW23/AV23*100</f>
        <v>-89.103281869918533</v>
      </c>
      <c r="AY23" s="16"/>
      <c r="AZ23" s="16">
        <f>AZ18-AZ19-AZ21</f>
        <v>80765.742480000015</v>
      </c>
      <c r="BA23" s="16">
        <f>[3]REG8!AZ23</f>
        <v>105989.47161999988</v>
      </c>
      <c r="BB23" s="16">
        <f>AZ23-BA23</f>
        <v>-25223.729139999865</v>
      </c>
      <c r="BC23" s="16">
        <f>BB23/BA23*100</f>
        <v>-23.798334640664656</v>
      </c>
      <c r="BD23" s="16"/>
      <c r="BE23" s="16">
        <f>BE18-BE19-BE21</f>
        <v>602724.00640000589</v>
      </c>
      <c r="BF23" s="16">
        <f>BF18-BF19-BF21</f>
        <v>849443.15588999586</v>
      </c>
      <c r="BG23" s="16">
        <f>BE23-BF23</f>
        <v>-246719.14948998997</v>
      </c>
      <c r="BH23" s="16">
        <f>BG23/BF23*100</f>
        <v>-29.044809859170901</v>
      </c>
      <c r="BI23" s="17"/>
      <c r="BJ23" s="17"/>
      <c r="BK23" s="17"/>
      <c r="BL23" s="17"/>
    </row>
    <row r="24" spans="1:64" ht="15" customHeight="1" x14ac:dyDescent="0.2">
      <c r="A24" s="13" t="s">
        <v>33</v>
      </c>
      <c r="B24" s="16">
        <f>[2]FP!U21</f>
        <v>14782.125690000001</v>
      </c>
      <c r="C24" s="16">
        <f>[3]REG8!B24</f>
        <v>14185.09287</v>
      </c>
      <c r="D24" s="16">
        <f>B24-C24</f>
        <v>597.03282000000036</v>
      </c>
      <c r="E24" s="16">
        <f>D24/C24*100</f>
        <v>4.2088749469005089</v>
      </c>
      <c r="F24" s="16"/>
      <c r="G24" s="16">
        <f>[4]FP!U21</f>
        <v>35765.003069999999</v>
      </c>
      <c r="H24" s="16">
        <f>[3]REG8!G24</f>
        <v>33039.159139999996</v>
      </c>
      <c r="I24" s="16">
        <f>G24-H24</f>
        <v>2725.8439300000027</v>
      </c>
      <c r="J24" s="16">
        <f>I24/H24*100</f>
        <v>8.2503429292783235</v>
      </c>
      <c r="K24" s="16"/>
      <c r="L24" s="16">
        <f>[5]FP!U21</f>
        <v>37690.012549999999</v>
      </c>
      <c r="M24" s="16">
        <f>[3]REG8!L24</f>
        <v>37995.658949999997</v>
      </c>
      <c r="N24" s="16">
        <f>L24-M24</f>
        <v>-305.64639999999781</v>
      </c>
      <c r="O24" s="16">
        <f>N24/M24*100</f>
        <v>-0.80442452755513494</v>
      </c>
      <c r="P24" s="16"/>
      <c r="Q24" s="16">
        <f>[6]FP!U21</f>
        <v>31901.26785</v>
      </c>
      <c r="R24" s="16">
        <f>[3]REG8!Q24</f>
        <v>29966.513790000001</v>
      </c>
      <c r="S24" s="16">
        <f>Q24-R24</f>
        <v>1934.7540599999993</v>
      </c>
      <c r="T24" s="16">
        <f>S24/R24*100</f>
        <v>6.456386864212539</v>
      </c>
      <c r="U24" s="16"/>
      <c r="V24" s="16">
        <f>[7]FP!U21</f>
        <v>22945.49048</v>
      </c>
      <c r="W24" s="16">
        <f>[3]REG8!V24</f>
        <v>20042.70377</v>
      </c>
      <c r="X24" s="16">
        <f>V24-W24</f>
        <v>2902.7867100000003</v>
      </c>
      <c r="Y24" s="16">
        <f>X24/W24*100</f>
        <v>14.483009594468502</v>
      </c>
      <c r="Z24" s="16"/>
      <c r="AA24" s="16">
        <f>[8]FP!U21</f>
        <v>40687.524770000004</v>
      </c>
      <c r="AB24" s="16">
        <f>[3]REG8!AA24</f>
        <v>55280.431639999995</v>
      </c>
      <c r="AC24" s="16">
        <f>AA24-AB24</f>
        <v>-14592.906869999992</v>
      </c>
      <c r="AD24" s="16">
        <f>AC24/AB24*100</f>
        <v>-26.397961153835869</v>
      </c>
      <c r="AE24" s="16"/>
      <c r="AF24" s="16">
        <f>[9]FP!U21</f>
        <v>43609.456180000001</v>
      </c>
      <c r="AG24" s="16">
        <f>[3]REG8!AF24</f>
        <v>42143.245499999997</v>
      </c>
      <c r="AH24" s="16">
        <f>AF24-AG24</f>
        <v>1466.2106800000038</v>
      </c>
      <c r="AI24" s="16">
        <f>AH24/AG24*100</f>
        <v>3.4791119255397733</v>
      </c>
      <c r="AJ24" s="19" t="s">
        <v>30</v>
      </c>
      <c r="AK24" s="16">
        <f>[10]FP!U21</f>
        <v>37586.479999999996</v>
      </c>
      <c r="AL24" s="16">
        <f>[3]REG8!AK24</f>
        <v>37586.479999999996</v>
      </c>
      <c r="AM24" s="16">
        <f>AK24-AL24</f>
        <v>0</v>
      </c>
      <c r="AN24" s="16">
        <f>AM24/AL24*100</f>
        <v>0</v>
      </c>
      <c r="AO24" s="16"/>
      <c r="AP24" s="16">
        <f>[11]FP!U21</f>
        <v>3657.0339399999998</v>
      </c>
      <c r="AQ24" s="16">
        <f>[3]REG8!AP24</f>
        <v>3409.7844500000001</v>
      </c>
      <c r="AR24" s="16">
        <f>AP24-AQ24</f>
        <v>247.2494899999997</v>
      </c>
      <c r="AS24" s="16">
        <f>AR24/AQ24*100</f>
        <v>7.2511765369802097</v>
      </c>
      <c r="AT24" s="16"/>
      <c r="AU24" s="16">
        <f>[12]FP!U21</f>
        <v>30158.194930000005</v>
      </c>
      <c r="AV24" s="16">
        <f>[3]REG8!AU24</f>
        <v>28472.614689999995</v>
      </c>
      <c r="AW24" s="16">
        <f>AU24-AV24</f>
        <v>1685.5802400000102</v>
      </c>
      <c r="AX24" s="16">
        <f>AW24/AV24*100</f>
        <v>5.9200050938490412</v>
      </c>
      <c r="AY24" s="16"/>
      <c r="AZ24" s="16">
        <f>[13]FP!U21</f>
        <v>26771.04797</v>
      </c>
      <c r="BA24" s="16">
        <f>[3]REG8!AZ24</f>
        <v>25707.590260000001</v>
      </c>
      <c r="BB24" s="16">
        <f>AZ24-BA24</f>
        <v>1063.4577099999988</v>
      </c>
      <c r="BC24" s="16">
        <f>BB24/BA24*100</f>
        <v>4.1367459930878745</v>
      </c>
      <c r="BD24" s="16"/>
      <c r="BE24" s="16">
        <f>L24+Q24+V24+AA24+AF24+AZ24+AP24+AU24+G24+AK24+B24</f>
        <v>325553.63742999994</v>
      </c>
      <c r="BF24" s="16">
        <f>M24+R24+W24+AB24+AG24+BA24+AQ24+AV24+H24+AL24+C24</f>
        <v>327829.27505999996</v>
      </c>
      <c r="BG24" s="16">
        <f>BE24-BF24</f>
        <v>-2275.637630000012</v>
      </c>
      <c r="BH24" s="16">
        <f>BG24/BF24*100</f>
        <v>-0.69415326913178221</v>
      </c>
      <c r="BI24" s="17"/>
      <c r="BJ24" s="17"/>
      <c r="BK24" s="17"/>
      <c r="BL24" s="17"/>
    </row>
    <row r="25" spans="1:64" ht="15" customHeight="1" x14ac:dyDescent="0.2">
      <c r="A25" s="13" t="s">
        <v>34</v>
      </c>
      <c r="B25" s="16">
        <f>[2]FP!U22</f>
        <v>624.99439000000007</v>
      </c>
      <c r="C25" s="16">
        <f>[3]REG8!B25</f>
        <v>838.09617000000003</v>
      </c>
      <c r="D25" s="16">
        <f>B25-C25</f>
        <v>-213.10177999999996</v>
      </c>
      <c r="E25" s="16">
        <f>D25/C25*100</f>
        <v>-25.426888658851638</v>
      </c>
      <c r="F25" s="16"/>
      <c r="G25" s="16">
        <f>[4]FP!U22</f>
        <v>715.26900000000001</v>
      </c>
      <c r="H25" s="16">
        <f>[3]REG8!G25</f>
        <v>2158.6019900000001</v>
      </c>
      <c r="I25" s="16">
        <f>G25-H25</f>
        <v>-1443.3329900000001</v>
      </c>
      <c r="J25" s="16">
        <f>I25/H25*100</f>
        <v>-66.864248096055917</v>
      </c>
      <c r="K25" s="16"/>
      <c r="L25" s="16">
        <f>[5]FP!U22</f>
        <v>2931.607</v>
      </c>
      <c r="M25" s="16">
        <f>[3]REG8!L25</f>
        <v>2900.9499900000001</v>
      </c>
      <c r="N25" s="16">
        <f>L25-M25</f>
        <v>30.6570099999999</v>
      </c>
      <c r="O25" s="16">
        <f>N25/M25*100</f>
        <v>1.0567920889942641</v>
      </c>
      <c r="P25" s="16"/>
      <c r="Q25" s="16">
        <f>[6]FP!U22</f>
        <v>0.51080000000000003</v>
      </c>
      <c r="R25" s="16">
        <f>[3]REG8!Q25</f>
        <v>204.32</v>
      </c>
      <c r="S25" s="16">
        <f>Q25-R25</f>
        <v>-203.8092</v>
      </c>
      <c r="T25" s="16">
        <f>S25/R25*100</f>
        <v>-99.75</v>
      </c>
      <c r="U25" s="16"/>
      <c r="V25" s="16">
        <f>[7]FP!U22</f>
        <v>2833.5590000000002</v>
      </c>
      <c r="W25" s="16">
        <f>[3]REG8!V25</f>
        <v>2011.27513</v>
      </c>
      <c r="X25" s="16">
        <f>V25-W25</f>
        <v>822.28387000000021</v>
      </c>
      <c r="Y25" s="16">
        <f>X25/W25*100</f>
        <v>40.88370893344662</v>
      </c>
      <c r="Z25" s="16"/>
      <c r="AA25" s="16">
        <f>[8]FP!U22</f>
        <v>2530.9402099999998</v>
      </c>
      <c r="AB25" s="16">
        <f>[3]REG8!AA25</f>
        <v>3889.7630199999999</v>
      </c>
      <c r="AC25" s="16">
        <f>AA25-AB25</f>
        <v>-1358.8228100000001</v>
      </c>
      <c r="AD25" s="16">
        <f>AC25/AB25*100</f>
        <v>-34.933305782726073</v>
      </c>
      <c r="AE25" s="16"/>
      <c r="AF25" s="16">
        <f>[9]FP!U22</f>
        <v>12881.9575</v>
      </c>
      <c r="AG25" s="16">
        <f>[3]REG8!AF25</f>
        <v>7644.5080699999999</v>
      </c>
      <c r="AH25" s="16">
        <f>AF25-AG25</f>
        <v>5237.4494300000006</v>
      </c>
      <c r="AI25" s="16">
        <f>AH25/AG25*100</f>
        <v>68.512576375630672</v>
      </c>
      <c r="AJ25" s="16"/>
      <c r="AK25" s="16">
        <f>[10]FP!U22</f>
        <v>33118.495300000002</v>
      </c>
      <c r="AL25" s="16">
        <f>[3]REG8!AK25</f>
        <v>36442.28875</v>
      </c>
      <c r="AM25" s="16">
        <f>AK25-AL25</f>
        <v>-3323.7934499999974</v>
      </c>
      <c r="AN25" s="16">
        <f>AM25/AL25*100</f>
        <v>-9.1207044453265773</v>
      </c>
      <c r="AO25" s="16"/>
      <c r="AP25" s="16">
        <f>[11]FP!U22</f>
        <v>7531.8881500000007</v>
      </c>
      <c r="AQ25" s="16">
        <f>[3]REG8!AP25</f>
        <v>8482.9032000000007</v>
      </c>
      <c r="AR25" s="16">
        <f>AP25-AQ25</f>
        <v>-951.01504999999997</v>
      </c>
      <c r="AS25" s="16">
        <f>AR25/AQ25*100</f>
        <v>-11.210961949913562</v>
      </c>
      <c r="AT25" s="16"/>
      <c r="AU25" s="16">
        <f>[12]FP!U22</f>
        <v>0</v>
      </c>
      <c r="AV25" s="16">
        <f>[3]REG8!AU25</f>
        <v>0</v>
      </c>
      <c r="AW25" s="16">
        <f>AU25-AV25</f>
        <v>0</v>
      </c>
      <c r="AX25" s="16"/>
      <c r="AY25" s="16"/>
      <c r="AZ25" s="16">
        <f>[13]FP!U22</f>
        <v>3393.3233799999998</v>
      </c>
      <c r="BA25" s="16">
        <f>[3]REG8!AZ25</f>
        <v>3786.6653999999999</v>
      </c>
      <c r="BB25" s="16">
        <f>AZ25-BA25</f>
        <v>-393.34202000000005</v>
      </c>
      <c r="BC25" s="16">
        <f>BB25/BA25*100</f>
        <v>-10.387556819781333</v>
      </c>
      <c r="BD25" s="16"/>
      <c r="BE25" s="16">
        <f>L25+Q25+V25+AA25+AF25+AZ25+AP25+AU25+G25+AK25+B25</f>
        <v>66562.544730000009</v>
      </c>
      <c r="BF25" s="16">
        <f>M25+R25+W25+AB25+AG25+BA25+AQ25+AV25+H25+AL25+C25</f>
        <v>68359.37172000001</v>
      </c>
      <c r="BG25" s="16">
        <f>BE25-BF25</f>
        <v>-1796.8269900000014</v>
      </c>
      <c r="BH25" s="16">
        <f>BG25/BF25*100</f>
        <v>-2.6285013229200014</v>
      </c>
      <c r="BI25" s="17"/>
      <c r="BJ25" s="17"/>
      <c r="BK25" s="17"/>
      <c r="BL25" s="17"/>
    </row>
    <row r="26" spans="1:64" ht="15" customHeight="1" x14ac:dyDescent="0.2">
      <c r="A26" s="13" t="s">
        <v>35</v>
      </c>
      <c r="B26" s="16">
        <f>B23-B24-B25</f>
        <v>18394.265090000183</v>
      </c>
      <c r="C26" s="16">
        <f>[3]REG8!B26</f>
        <v>25934.306150000044</v>
      </c>
      <c r="D26" s="16">
        <f>B26-C26</f>
        <v>-7540.0410599998613</v>
      </c>
      <c r="E26" s="16">
        <f>D26/C26*100</f>
        <v>-29.07361784190185</v>
      </c>
      <c r="F26" s="16"/>
      <c r="G26" s="16">
        <f>G23-G24-G25</f>
        <v>30312.502120000347</v>
      </c>
      <c r="H26" s="16">
        <f>[3]REG8!G26</f>
        <v>60992.697429999942</v>
      </c>
      <c r="I26" s="16">
        <f>G26-H26</f>
        <v>-30680.195309999595</v>
      </c>
      <c r="J26" s="16">
        <f>I26/H26*100</f>
        <v>-50.30142394540038</v>
      </c>
      <c r="K26" s="16"/>
      <c r="L26" s="16">
        <f>L23-L24-L25</f>
        <v>-10598.064109999741</v>
      </c>
      <c r="M26" s="16">
        <f>[3]REG8!L26</f>
        <v>18575.713829999695</v>
      </c>
      <c r="N26" s="16">
        <f>L26-M26</f>
        <v>-29173.777939999436</v>
      </c>
      <c r="O26" s="16">
        <f>N26/M26*100</f>
        <v>-157.05333429977756</v>
      </c>
      <c r="P26" s="16"/>
      <c r="Q26" s="16">
        <f>Q23-Q24-Q25</f>
        <v>21747.327720000663</v>
      </c>
      <c r="R26" s="16">
        <f>[3]REG8!Q26</f>
        <v>29389.55864999985</v>
      </c>
      <c r="S26" s="16">
        <f>Q26-R26</f>
        <v>-7642.2309299991866</v>
      </c>
      <c r="T26" s="16">
        <f>S26/R26*100</f>
        <v>-26.003217744813682</v>
      </c>
      <c r="U26" s="16"/>
      <c r="V26" s="16">
        <f>V23-V24-V25</f>
        <v>17966.00536000017</v>
      </c>
      <c r="W26" s="16">
        <f>[3]REG8!V26</f>
        <v>1323.6444599999395</v>
      </c>
      <c r="X26" s="16">
        <f>V26-W26</f>
        <v>16642.360900000233</v>
      </c>
      <c r="Y26" s="16">
        <f>X26/W26*100</f>
        <v>1257.3135311578301</v>
      </c>
      <c r="Z26" s="16"/>
      <c r="AA26" s="16">
        <f>AA23-AA24-AA25</f>
        <v>-14694.465989999924</v>
      </c>
      <c r="AB26" s="16">
        <f>[3]REG8!AA26</f>
        <v>13083.530540000049</v>
      </c>
      <c r="AC26" s="16">
        <f>AA26-AB26</f>
        <v>-27777.996529999975</v>
      </c>
      <c r="AD26" s="16">
        <f>AC26/AB26*100</f>
        <v>-212.31269682961181</v>
      </c>
      <c r="AE26" s="16"/>
      <c r="AF26" s="16">
        <f>AF23-AF24-AF25</f>
        <v>62698.300999999992</v>
      </c>
      <c r="AG26" s="16">
        <f>[3]REG8!AF26</f>
        <v>118650.02689999978</v>
      </c>
      <c r="AH26" s="16">
        <f>AF26-AG26</f>
        <v>-55951.725899999787</v>
      </c>
      <c r="AI26" s="16">
        <f>AH26/AG26*100</f>
        <v>-47.156943291008972</v>
      </c>
      <c r="AJ26" s="19" t="s">
        <v>30</v>
      </c>
      <c r="AK26" s="16">
        <f>AK23-AK24-AK25</f>
        <v>38681.948080000111</v>
      </c>
      <c r="AL26" s="16">
        <f>[3]REG8!AK26</f>
        <v>21303.761490000055</v>
      </c>
      <c r="AM26" s="16">
        <f>AK26-AL26</f>
        <v>17378.186590000056</v>
      </c>
      <c r="AN26" s="16">
        <f>AM26/AL26*100</f>
        <v>81.573324964970823</v>
      </c>
      <c r="AO26" s="16"/>
      <c r="AP26" s="16">
        <f>AP23-AP24-AP25</f>
        <v>20866.349510000138</v>
      </c>
      <c r="AQ26" s="16">
        <f>[3]REG8!AP26</f>
        <v>72016.080729999958</v>
      </c>
      <c r="AR26" s="16">
        <f>AP26-AQ26</f>
        <v>-51149.73121999982</v>
      </c>
      <c r="AS26" s="16">
        <f>AR26/AQ26*100</f>
        <v>-71.025430294892772</v>
      </c>
      <c r="AT26" s="16"/>
      <c r="AU26" s="16">
        <f>AU23-AU24-AU25</f>
        <v>-25367.715669999838</v>
      </c>
      <c r="AV26" s="16">
        <f>[3]REG8!AU26</f>
        <v>15489.972969999908</v>
      </c>
      <c r="AW26" s="16">
        <f>AU26-AV26</f>
        <v>-40857.688639999746</v>
      </c>
      <c r="AX26" s="16">
        <f>AW26/AV26*100</f>
        <v>-263.76862451038858</v>
      </c>
      <c r="AY26" s="16"/>
      <c r="AZ26" s="16">
        <f>AZ23-AZ24-AZ25</f>
        <v>50601.371130000014</v>
      </c>
      <c r="BA26" s="16">
        <f>[3]REG8!AZ26</f>
        <v>76495.215959999885</v>
      </c>
      <c r="BB26" s="16">
        <f>AZ26-BA26</f>
        <v>-25893.844829999871</v>
      </c>
      <c r="BC26" s="16">
        <f>BB26/BA26*100</f>
        <v>-33.850280053513444</v>
      </c>
      <c r="BD26" s="16"/>
      <c r="BE26" s="16">
        <f>BE23-BE24-BE25</f>
        <v>210607.82424000592</v>
      </c>
      <c r="BF26" s="16">
        <f>BF23-BF24-BF25</f>
        <v>453254.50910999591</v>
      </c>
      <c r="BG26" s="16">
        <f>BE26-BF26</f>
        <v>-242646.68486998999</v>
      </c>
      <c r="BH26" s="16">
        <f>BG26/BF26*100</f>
        <v>-53.534312399108295</v>
      </c>
      <c r="BI26" s="20" t="s">
        <v>30</v>
      </c>
      <c r="BJ26" s="17"/>
      <c r="BK26" s="17"/>
      <c r="BL26" s="17"/>
    </row>
    <row r="27" spans="1:64" ht="15" customHeight="1" x14ac:dyDescent="0.2">
      <c r="A27" s="13" t="s">
        <v>29</v>
      </c>
      <c r="B27" s="16">
        <f>ROUND(B26/B18*100,0)</f>
        <v>4</v>
      </c>
      <c r="C27" s="16">
        <f>[3]REG8!B27</f>
        <v>6</v>
      </c>
      <c r="D27" s="16"/>
      <c r="E27" s="16">
        <f>B27-C27</f>
        <v>-2</v>
      </c>
      <c r="F27" s="16"/>
      <c r="G27" s="16">
        <f>ROUND(G26/G18*100,0)</f>
        <v>3</v>
      </c>
      <c r="H27" s="16">
        <f>[3]REG8!G27</f>
        <v>6</v>
      </c>
      <c r="I27" s="16"/>
      <c r="J27" s="16">
        <f>G27-H27</f>
        <v>-3</v>
      </c>
      <c r="K27" s="16"/>
      <c r="L27" s="16">
        <f>ROUND(L26/L18*100,0)</f>
        <v>-1</v>
      </c>
      <c r="M27" s="16">
        <f>[3]REG8!L27</f>
        <v>2</v>
      </c>
      <c r="N27" s="16"/>
      <c r="O27" s="16">
        <f>L27-M27</f>
        <v>-3</v>
      </c>
      <c r="P27" s="16"/>
      <c r="Q27" s="16">
        <f>ROUND(Q26/Q18*100,0)</f>
        <v>1</v>
      </c>
      <c r="R27" s="16">
        <f>[3]REG8!Q27</f>
        <v>1</v>
      </c>
      <c r="S27" s="16"/>
      <c r="T27" s="16">
        <f>Q27-R27</f>
        <v>0</v>
      </c>
      <c r="U27" s="16"/>
      <c r="V27" s="16">
        <f>ROUND(V26/V18*100,0)</f>
        <v>3</v>
      </c>
      <c r="W27" s="16">
        <f>[3]REG8!V27</f>
        <v>0</v>
      </c>
      <c r="X27" s="16"/>
      <c r="Y27" s="16">
        <f>V27-W27</f>
        <v>3</v>
      </c>
      <c r="Z27" s="16"/>
      <c r="AA27" s="16">
        <f>ROUND(AA26/AA18*100,0)</f>
        <v>-2</v>
      </c>
      <c r="AB27" s="16">
        <f>[3]REG8!AA27</f>
        <v>2</v>
      </c>
      <c r="AC27" s="16"/>
      <c r="AD27" s="16">
        <f>AA27-AB27</f>
        <v>-4</v>
      </c>
      <c r="AE27" s="16"/>
      <c r="AF27" s="16">
        <f>ROUND(AF26/AF18*100,0)</f>
        <v>3</v>
      </c>
      <c r="AG27" s="16">
        <f>[3]REG8!AF27</f>
        <v>5</v>
      </c>
      <c r="AH27" s="16"/>
      <c r="AI27" s="16">
        <f>AF27-AG27</f>
        <v>-2</v>
      </c>
      <c r="AJ27" s="16"/>
      <c r="AK27" s="16">
        <f>ROUND(AK26/AK18*100,0)</f>
        <v>3</v>
      </c>
      <c r="AL27" s="16">
        <f>[3]REG8!AK27</f>
        <v>2</v>
      </c>
      <c r="AM27" s="16"/>
      <c r="AN27" s="16">
        <f>AK27-AL27</f>
        <v>1</v>
      </c>
      <c r="AO27" s="16"/>
      <c r="AP27" s="16">
        <f>ROUND(AP26/AP18*100,0)</f>
        <v>3</v>
      </c>
      <c r="AQ27" s="16">
        <f>[3]REG8!AP27</f>
        <v>9</v>
      </c>
      <c r="AR27" s="16"/>
      <c r="AS27" s="16">
        <f>AP27-AQ27</f>
        <v>-6</v>
      </c>
      <c r="AT27" s="16"/>
      <c r="AU27" s="16">
        <f>ROUND(AU26/AU18*100,0)</f>
        <v>-3</v>
      </c>
      <c r="AV27" s="16">
        <f>[3]REG8!AU27</f>
        <v>2</v>
      </c>
      <c r="AW27" s="16"/>
      <c r="AX27" s="16">
        <f>AU27-AV27</f>
        <v>-5</v>
      </c>
      <c r="AY27" s="16"/>
      <c r="AZ27" s="16">
        <f>ROUND(AZ26/AZ18*100,0)</f>
        <v>4</v>
      </c>
      <c r="BA27" s="16">
        <f>[3]REG8!AZ27</f>
        <v>7</v>
      </c>
      <c r="BB27" s="16"/>
      <c r="BC27" s="16">
        <f>AZ27-BA27</f>
        <v>-3</v>
      </c>
      <c r="BD27" s="16"/>
      <c r="BE27" s="16">
        <f>ROUND((BE26/BE18*100),0)</f>
        <v>2</v>
      </c>
      <c r="BF27" s="16">
        <f>ROUND((BF26/BF18*100),0)</f>
        <v>4</v>
      </c>
      <c r="BG27" s="16"/>
      <c r="BH27" s="16">
        <f>BE27-BF27</f>
        <v>-2</v>
      </c>
      <c r="BI27" s="17"/>
      <c r="BJ27" s="17"/>
      <c r="BK27" s="17"/>
      <c r="BL27" s="17"/>
    </row>
    <row r="28" spans="1:64" ht="15" customHeight="1" x14ac:dyDescent="0.2">
      <c r="A28" s="13" t="s">
        <v>36</v>
      </c>
      <c r="B28" s="16">
        <f>[2]FP!$U$25</f>
        <v>9</v>
      </c>
      <c r="C28" s="16">
        <f>[3]REG8!B28</f>
        <v>7.7</v>
      </c>
      <c r="D28" s="16">
        <f>B28-C28</f>
        <v>1.2999999999999998</v>
      </c>
      <c r="E28" s="16">
        <f>B28-C28</f>
        <v>1.2999999999999998</v>
      </c>
      <c r="F28" s="16"/>
      <c r="G28" s="16">
        <f>[4]FP!$U$25</f>
        <v>0</v>
      </c>
      <c r="H28" s="16">
        <f>[3]REG8!G28</f>
        <v>0</v>
      </c>
      <c r="I28" s="16">
        <f>G28-H28</f>
        <v>0</v>
      </c>
      <c r="J28" s="16"/>
      <c r="K28" s="16"/>
      <c r="L28" s="16">
        <f>[5]FP!$U$25</f>
        <v>727.60185999999999</v>
      </c>
      <c r="M28" s="16">
        <f>[3]REG8!L28</f>
        <v>656.18890999999996</v>
      </c>
      <c r="N28" s="16">
        <f>L28-M28</f>
        <v>71.412950000000023</v>
      </c>
      <c r="O28" s="16">
        <f>N28/M28*100</f>
        <v>10.882986425357299</v>
      </c>
      <c r="P28" s="16"/>
      <c r="Q28" s="16">
        <f>[6]FP!$U$25</f>
        <v>9416.2314999999999</v>
      </c>
      <c r="R28" s="16">
        <f>[3]REG8!Q28</f>
        <v>6537.7714400000004</v>
      </c>
      <c r="S28" s="16">
        <f>Q28-R28</f>
        <v>2878.4600599999994</v>
      </c>
      <c r="T28" s="16">
        <f>S28/R28*100</f>
        <v>44.028153728176207</v>
      </c>
      <c r="U28" s="16"/>
      <c r="V28" s="16">
        <f>[7]FP!$U$25</f>
        <v>0</v>
      </c>
      <c r="W28" s="16">
        <f>[3]REG8!V28</f>
        <v>0</v>
      </c>
      <c r="X28" s="16">
        <f>V28-W28</f>
        <v>0</v>
      </c>
      <c r="Y28" s="16"/>
      <c r="Z28" s="16"/>
      <c r="AA28" s="16">
        <f>[8]FP!$U$25</f>
        <v>1441.51918</v>
      </c>
      <c r="AB28" s="16">
        <f>[3]REG8!AA28</f>
        <v>2300.8772200000003</v>
      </c>
      <c r="AC28" s="16">
        <f>AA28-AB28</f>
        <v>-859.3580400000003</v>
      </c>
      <c r="AD28" s="16">
        <f>AC28/AB28*100</f>
        <v>-37.349148078401164</v>
      </c>
      <c r="AE28" s="16"/>
      <c r="AF28" s="16">
        <f>[9]FP!$U$25</f>
        <v>0</v>
      </c>
      <c r="AG28" s="16">
        <f>[3]REG8!AF28</f>
        <v>1199.71497</v>
      </c>
      <c r="AH28" s="16">
        <f>AF28-AG28</f>
        <v>-1199.71497</v>
      </c>
      <c r="AI28" s="16">
        <f>AH28/AG28*100</f>
        <v>-100</v>
      </c>
      <c r="AJ28" s="16"/>
      <c r="AK28" s="16">
        <f>[10]FP!$U$25</f>
        <v>3671.4528600000003</v>
      </c>
      <c r="AL28" s="16">
        <f>[3]REG8!AK28</f>
        <v>3526.1105600000001</v>
      </c>
      <c r="AM28" s="16">
        <f>AK28-AL28</f>
        <v>145.34230000000025</v>
      </c>
      <c r="AN28" s="16">
        <f>AM28/AL28*100</f>
        <v>4.1218872048073347</v>
      </c>
      <c r="AO28" s="16"/>
      <c r="AP28" s="16">
        <f>[11]FP!$U$25</f>
        <v>0</v>
      </c>
      <c r="AQ28" s="16">
        <f>[3]REG8!AP28</f>
        <v>0</v>
      </c>
      <c r="AR28" s="16">
        <f>AP28-AQ28</f>
        <v>0</v>
      </c>
      <c r="AS28" s="16"/>
      <c r="AT28" s="16"/>
      <c r="AU28" s="16">
        <f>[12]FP!$U$25</f>
        <v>3875.7471700000001</v>
      </c>
      <c r="AV28" s="16">
        <f>[3]REG8!AU28</f>
        <v>1307.3028400000001</v>
      </c>
      <c r="AW28" s="16">
        <f>AU28-AV28</f>
        <v>2568.4443300000003</v>
      </c>
      <c r="AX28" s="16">
        <f>AW28/AV28*100</f>
        <v>196.46896276917752</v>
      </c>
      <c r="AY28" s="16"/>
      <c r="AZ28" s="16">
        <f>[13]FP!$U$25</f>
        <v>39.186890000000005</v>
      </c>
      <c r="BA28" s="16">
        <f>[3]REG8!AZ28</f>
        <v>4.4123199999999994</v>
      </c>
      <c r="BB28" s="16">
        <f>AZ28-BA28</f>
        <v>34.774570000000004</v>
      </c>
      <c r="BC28" s="16">
        <f>AZ28-BA28</f>
        <v>34.774570000000004</v>
      </c>
      <c r="BD28" s="16"/>
      <c r="BE28" s="16">
        <f>L28+Q28+V28+AA28+AF28+AZ28+AP28+AU28+G28+AK28+B28</f>
        <v>19180.739460000001</v>
      </c>
      <c r="BF28" s="16">
        <f>M28+R28+W28+AB28+AG28+BA28+AQ28+AV28+H28+AL28+C28</f>
        <v>15540.078260000002</v>
      </c>
      <c r="BG28" s="16">
        <f>BE28-BF28</f>
        <v>3640.6611999999986</v>
      </c>
      <c r="BH28" s="16">
        <f>BG28/BF28*100</f>
        <v>23.427560267640494</v>
      </c>
      <c r="BI28" s="17"/>
      <c r="BJ28" s="17"/>
      <c r="BK28" s="17"/>
      <c r="BL28" s="17"/>
    </row>
    <row r="29" spans="1:64" ht="15" customHeight="1" x14ac:dyDescent="0.2">
      <c r="A29" s="13" t="s">
        <v>37</v>
      </c>
      <c r="B29" s="16">
        <f>B26-B28</f>
        <v>18385.265090000183</v>
      </c>
      <c r="C29" s="16">
        <f>[3]REG8!B29</f>
        <v>25926.606150000043</v>
      </c>
      <c r="D29" s="16">
        <f>B29-C29</f>
        <v>-7541.3410599998606</v>
      </c>
      <c r="E29" s="16">
        <f>D29/C29*100</f>
        <v>-29.087266634008895</v>
      </c>
      <c r="F29" s="16"/>
      <c r="G29" s="16">
        <f>G26-G28</f>
        <v>30312.502120000347</v>
      </c>
      <c r="H29" s="16">
        <f>[3]REG8!G29</f>
        <v>60992.697429999942</v>
      </c>
      <c r="I29" s="16">
        <f>G29-H29</f>
        <v>-30680.195309999595</v>
      </c>
      <c r="J29" s="16">
        <f>I29/H29*100</f>
        <v>-50.30142394540038</v>
      </c>
      <c r="K29" s="16"/>
      <c r="L29" s="16">
        <f>L26-L28</f>
        <v>-11325.665969999742</v>
      </c>
      <c r="M29" s="16">
        <f>[3]REG8!L29</f>
        <v>17919.524919999694</v>
      </c>
      <c r="N29" s="16">
        <f>L29-M29</f>
        <v>-29245.190889999438</v>
      </c>
      <c r="O29" s="16">
        <f>N29/M29*100</f>
        <v>-163.2029365765124</v>
      </c>
      <c r="P29" s="16"/>
      <c r="Q29" s="16">
        <f>Q26-Q28</f>
        <v>12331.096220000663</v>
      </c>
      <c r="R29" s="16">
        <f>[3]REG8!Q29</f>
        <v>22851.787209999849</v>
      </c>
      <c r="S29" s="16">
        <f>Q29-R29</f>
        <v>-10520.690989999186</v>
      </c>
      <c r="T29" s="16">
        <f>S29/R29*100</f>
        <v>-46.038810414773046</v>
      </c>
      <c r="U29" s="16"/>
      <c r="V29" s="16">
        <f>V26-V28</f>
        <v>17966.00536000017</v>
      </c>
      <c r="W29" s="16">
        <f>[3]REG8!V29</f>
        <v>1323.6444599999395</v>
      </c>
      <c r="X29" s="16">
        <f>V29-W29</f>
        <v>16642.360900000233</v>
      </c>
      <c r="Y29" s="16">
        <f>X29/W29*100</f>
        <v>1257.3135311578301</v>
      </c>
      <c r="Z29" s="16"/>
      <c r="AA29" s="16">
        <f>AA26-AA28</f>
        <v>-16135.985169999924</v>
      </c>
      <c r="AB29" s="16">
        <f>[3]REG8!AA29</f>
        <v>10782.653320000049</v>
      </c>
      <c r="AC29" s="16">
        <f>AA29-AB29</f>
        <v>-26918.638489999972</v>
      </c>
      <c r="AD29" s="16">
        <f>AC29/AB29*100</f>
        <v>-249.64763023652372</v>
      </c>
      <c r="AE29" s="16"/>
      <c r="AF29" s="16">
        <f>AF26-AF28</f>
        <v>62698.300999999992</v>
      </c>
      <c r="AG29" s="16">
        <f>[3]REG8!AF29</f>
        <v>117450.31192999978</v>
      </c>
      <c r="AH29" s="16">
        <f>AF29-AG29</f>
        <v>-54752.010929999786</v>
      </c>
      <c r="AI29" s="16">
        <f>AH29/AG29*100</f>
        <v>-46.617169448329697</v>
      </c>
      <c r="AJ29" s="16"/>
      <c r="AK29" s="16">
        <f>AK26-AK28</f>
        <v>35010.495220000113</v>
      </c>
      <c r="AL29" s="16">
        <f>[3]REG8!AK29</f>
        <v>17777.650930000054</v>
      </c>
      <c r="AM29" s="16">
        <f>AK29-AL29</f>
        <v>17232.844290000059</v>
      </c>
      <c r="AN29" s="16">
        <f>AM29/AL29*100</f>
        <v>96.935440783795428</v>
      </c>
      <c r="AO29" s="16"/>
      <c r="AP29" s="16">
        <f>AP26-AP28</f>
        <v>20866.349510000138</v>
      </c>
      <c r="AQ29" s="16">
        <f>[3]REG8!AP29</f>
        <v>72016.080729999958</v>
      </c>
      <c r="AR29" s="16">
        <f>AP29-AQ29</f>
        <v>-51149.73121999982</v>
      </c>
      <c r="AS29" s="16">
        <f>AR29/AQ29*100</f>
        <v>-71.025430294892772</v>
      </c>
      <c r="AT29" s="16"/>
      <c r="AU29" s="16">
        <f>AU26-AU28</f>
        <v>-29243.462839999836</v>
      </c>
      <c r="AV29" s="16">
        <f>[3]REG8!AU29</f>
        <v>14182.670129999908</v>
      </c>
      <c r="AW29" s="16">
        <f>AU29-AV29</f>
        <v>-43426.132969999744</v>
      </c>
      <c r="AX29" s="16">
        <f>AW29/AV29*100</f>
        <v>-306.19151804244933</v>
      </c>
      <c r="AY29" s="16"/>
      <c r="AZ29" s="16">
        <f>AZ26-AZ28</f>
        <v>50562.184240000017</v>
      </c>
      <c r="BA29" s="16">
        <f>[3]REG8!AZ29</f>
        <v>76490.803639999882</v>
      </c>
      <c r="BB29" s="16">
        <f>AZ29-BA29</f>
        <v>-25928.619399999865</v>
      </c>
      <c r="BC29" s="16">
        <f>BB29/BA29*100</f>
        <v>-33.897695103363809</v>
      </c>
      <c r="BD29" s="16"/>
      <c r="BE29" s="16">
        <f>BE23-BE24-BE25-BE28</f>
        <v>191427.08478000591</v>
      </c>
      <c r="BF29" s="16">
        <f>BF23-BF24-BF25-BF28</f>
        <v>437714.43084999593</v>
      </c>
      <c r="BG29" s="16">
        <f>BE29-BF29</f>
        <v>-246287.34606999002</v>
      </c>
      <c r="BH29" s="16">
        <f>BG29/BF29*100</f>
        <v>-56.266672677829142</v>
      </c>
      <c r="BI29" s="17"/>
      <c r="BJ29" s="17"/>
      <c r="BK29" s="17"/>
      <c r="BL29" s="17"/>
    </row>
    <row r="30" spans="1:64" ht="15" customHeight="1" x14ac:dyDescent="0.2">
      <c r="A30" s="13" t="s">
        <v>29</v>
      </c>
      <c r="B30" s="16">
        <f>ROUND(B29/B18*100,0)</f>
        <v>4</v>
      </c>
      <c r="C30" s="16">
        <f>[3]REG8!B30</f>
        <v>6</v>
      </c>
      <c r="D30" s="16"/>
      <c r="E30" s="16">
        <f>B30-C30</f>
        <v>-2</v>
      </c>
      <c r="F30" s="16"/>
      <c r="G30" s="16">
        <f>ROUND(G29/G18*100,0)</f>
        <v>3</v>
      </c>
      <c r="H30" s="16">
        <f>[3]REG8!G30</f>
        <v>6</v>
      </c>
      <c r="I30" s="16"/>
      <c r="J30" s="16">
        <f>G30-H30</f>
        <v>-3</v>
      </c>
      <c r="K30" s="16"/>
      <c r="L30" s="16">
        <f>ROUND(L29/L18*100,0)</f>
        <v>-1</v>
      </c>
      <c r="M30" s="16">
        <f>[3]REG8!L30</f>
        <v>2</v>
      </c>
      <c r="N30" s="16"/>
      <c r="O30" s="16">
        <f>L30-M30</f>
        <v>-3</v>
      </c>
      <c r="P30" s="16"/>
      <c r="Q30" s="16">
        <f>ROUND(Q29/Q18*100,0)</f>
        <v>1</v>
      </c>
      <c r="R30" s="16">
        <f>[3]REG8!Q30</f>
        <v>1</v>
      </c>
      <c r="S30" s="16"/>
      <c r="T30" s="16">
        <f>Q30-R30</f>
        <v>0</v>
      </c>
      <c r="U30" s="16"/>
      <c r="V30" s="16">
        <f>ROUND(V29/V18*100,0)</f>
        <v>3</v>
      </c>
      <c r="W30" s="16">
        <f>[3]REG8!V30</f>
        <v>0</v>
      </c>
      <c r="X30" s="16"/>
      <c r="Y30" s="16">
        <f>V30-W30</f>
        <v>3</v>
      </c>
      <c r="Z30" s="16"/>
      <c r="AA30" s="16">
        <f>ROUND(AA29/AA18*100,0)</f>
        <v>-2</v>
      </c>
      <c r="AB30" s="16">
        <f>[3]REG8!AA30</f>
        <v>1</v>
      </c>
      <c r="AC30" s="16"/>
      <c r="AD30" s="16">
        <f>AA30-AB30</f>
        <v>-3</v>
      </c>
      <c r="AE30" s="16"/>
      <c r="AF30" s="16">
        <f>ROUND(AF29/AF18*100,0)</f>
        <v>3</v>
      </c>
      <c r="AG30" s="16">
        <f>[3]REG8!AF30</f>
        <v>5</v>
      </c>
      <c r="AH30" s="16"/>
      <c r="AI30" s="16">
        <f>AF30-AG30</f>
        <v>-2</v>
      </c>
      <c r="AJ30" s="16"/>
      <c r="AK30" s="16">
        <f>ROUND(AK29/AK18*100,0)</f>
        <v>3</v>
      </c>
      <c r="AL30" s="16">
        <f>[3]REG8!AK30</f>
        <v>1</v>
      </c>
      <c r="AM30" s="16"/>
      <c r="AN30" s="16">
        <f>AK30-AL30</f>
        <v>2</v>
      </c>
      <c r="AO30" s="16"/>
      <c r="AP30" s="16">
        <f>ROUND(AP29/AP18*100,0)</f>
        <v>3</v>
      </c>
      <c r="AQ30" s="16">
        <f>[3]REG8!AP30</f>
        <v>9</v>
      </c>
      <c r="AR30" s="16"/>
      <c r="AS30" s="16">
        <f>AP30-AQ30</f>
        <v>-6</v>
      </c>
      <c r="AT30" s="16"/>
      <c r="AU30" s="16">
        <f>ROUND(AU29/AU18*100,0)</f>
        <v>-3</v>
      </c>
      <c r="AV30" s="16">
        <f>[3]REG8!AU30</f>
        <v>1</v>
      </c>
      <c r="AW30" s="16"/>
      <c r="AX30" s="16">
        <f>AU30-AV30</f>
        <v>-4</v>
      </c>
      <c r="AY30" s="16"/>
      <c r="AZ30" s="16">
        <f>ROUND(AZ29/AZ18*100,0)</f>
        <v>4</v>
      </c>
      <c r="BA30" s="16">
        <f>[3]REG8!AZ30</f>
        <v>7</v>
      </c>
      <c r="BB30" s="16"/>
      <c r="BC30" s="16">
        <f>AZ30-BA30</f>
        <v>-3</v>
      </c>
      <c r="BD30" s="16"/>
      <c r="BE30" s="16">
        <f>ROUND((BE29/BE18*100),0)</f>
        <v>1</v>
      </c>
      <c r="BF30" s="16">
        <f>ROUND((BF29/BF18*100),0)</f>
        <v>4</v>
      </c>
      <c r="BG30" s="16"/>
      <c r="BH30" s="16">
        <f>BE30-BF30</f>
        <v>-3</v>
      </c>
      <c r="BI30" s="17"/>
      <c r="BJ30" s="17"/>
      <c r="BK30" s="17"/>
      <c r="BL30" s="17"/>
    </row>
    <row r="31" spans="1:64" ht="15" customHeight="1" x14ac:dyDescent="0.2">
      <c r="A31" s="13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</row>
    <row r="32" spans="1:64" ht="20.100000000000001" customHeight="1" x14ac:dyDescent="0.25">
      <c r="A32" s="1" t="s">
        <v>38</v>
      </c>
      <c r="B32" s="19"/>
      <c r="C32" s="19"/>
      <c r="D32" s="16"/>
      <c r="E32" s="16"/>
      <c r="F32" s="16"/>
      <c r="G32" s="19"/>
      <c r="H32" s="19"/>
      <c r="I32" s="16"/>
      <c r="J32" s="16"/>
      <c r="K32" s="16"/>
      <c r="L32" s="19"/>
      <c r="M32" s="19"/>
      <c r="N32" s="16"/>
      <c r="O32" s="16"/>
      <c r="P32" s="16"/>
      <c r="Q32" s="19"/>
      <c r="R32" s="19"/>
      <c r="S32" s="16"/>
      <c r="T32" s="16"/>
      <c r="U32" s="16"/>
      <c r="V32" s="19"/>
      <c r="W32" s="19"/>
      <c r="X32" s="16"/>
      <c r="Y32" s="16"/>
      <c r="Z32" s="16"/>
      <c r="AA32" s="19"/>
      <c r="AB32" s="19"/>
      <c r="AC32" s="16"/>
      <c r="AD32" s="16"/>
      <c r="AE32" s="16"/>
      <c r="AF32" s="19"/>
      <c r="AG32" s="19"/>
      <c r="AH32" s="16"/>
      <c r="AI32" s="16"/>
      <c r="AJ32" s="16"/>
      <c r="AK32" s="19"/>
      <c r="AL32" s="19"/>
      <c r="AM32" s="16"/>
      <c r="AN32" s="16"/>
      <c r="AO32" s="16"/>
      <c r="AP32" s="19"/>
      <c r="AQ32" s="19"/>
      <c r="AR32" s="16"/>
      <c r="AS32" s="16"/>
      <c r="AT32" s="16"/>
      <c r="AU32" s="19"/>
      <c r="AV32" s="19"/>
      <c r="AW32" s="16"/>
      <c r="AX32" s="16"/>
      <c r="AY32" s="16"/>
      <c r="AZ32" s="19"/>
      <c r="BA32" s="19"/>
      <c r="BB32" s="16"/>
      <c r="BC32" s="16"/>
      <c r="BD32" s="16"/>
      <c r="BE32" s="19"/>
      <c r="BF32" s="19"/>
      <c r="BG32" s="16"/>
      <c r="BH32" s="16"/>
      <c r="BI32" s="14"/>
    </row>
    <row r="33" spans="1:64" ht="15" customHeight="1" x14ac:dyDescent="0.2">
      <c r="A33" s="2" t="s">
        <v>39</v>
      </c>
      <c r="B33" s="16">
        <f>[2]FP!U31</f>
        <v>92759.45</v>
      </c>
      <c r="C33" s="16">
        <f>[3]REG8!B33</f>
        <v>92303.45</v>
      </c>
      <c r="D33" s="16">
        <f>B33-C33</f>
        <v>456</v>
      </c>
      <c r="E33" s="16">
        <f>D33/C33*100</f>
        <v>0.49402270446012586</v>
      </c>
      <c r="F33" s="16"/>
      <c r="G33" s="16">
        <f>[4]FP!U31</f>
        <v>176530.88</v>
      </c>
      <c r="H33" s="16">
        <f>[3]REG8!G33</f>
        <v>222163.71</v>
      </c>
      <c r="I33" s="16">
        <f>G33-H33</f>
        <v>-45632.829999999987</v>
      </c>
      <c r="J33" s="16">
        <f>I33/H33*100</f>
        <v>-20.540181832577424</v>
      </c>
      <c r="K33" s="16"/>
      <c r="L33" s="16">
        <f>[5]FP!U31</f>
        <v>33257.5</v>
      </c>
      <c r="M33" s="16">
        <f>[3]REG8!L33</f>
        <v>17004.599999999999</v>
      </c>
      <c r="N33" s="16">
        <f>L33-M33</f>
        <v>16252.900000000001</v>
      </c>
      <c r="O33" s="16">
        <f>N33/M33*100</f>
        <v>95.579431447961156</v>
      </c>
      <c r="P33" s="16"/>
      <c r="Q33" s="16">
        <f>[6]FP!U31</f>
        <v>204921.71</v>
      </c>
      <c r="R33" s="16">
        <f>[3]REG8!Q33</f>
        <v>216993.59</v>
      </c>
      <c r="S33" s="16">
        <f>Q33-R33</f>
        <v>-12071.880000000005</v>
      </c>
      <c r="T33" s="16">
        <f>S33/R33*100</f>
        <v>-5.5632426745877632</v>
      </c>
      <c r="U33" s="16"/>
      <c r="V33" s="16">
        <f>[7]FP!U31</f>
        <v>108386.67</v>
      </c>
      <c r="W33" s="16">
        <f>[3]REG8!V33</f>
        <v>36936.559999999998</v>
      </c>
      <c r="X33" s="16">
        <f>V33-W33</f>
        <v>71450.11</v>
      </c>
      <c r="Y33" s="16">
        <f>X33/W33*100</f>
        <v>193.44007671531946</v>
      </c>
      <c r="Z33" s="16"/>
      <c r="AA33" s="16">
        <f>[8]FP!U31</f>
        <v>230337.56</v>
      </c>
      <c r="AB33" s="16">
        <f>[3]REG8!AA33</f>
        <v>244051.56</v>
      </c>
      <c r="AC33" s="16">
        <f>AA33-AB33</f>
        <v>-13714</v>
      </c>
      <c r="AD33" s="16">
        <f>AC33/AB33*100</f>
        <v>-5.61930437977942</v>
      </c>
      <c r="AE33" s="16"/>
      <c r="AF33" s="16">
        <f>[9]FP!U31</f>
        <v>313891.39</v>
      </c>
      <c r="AG33" s="16">
        <v>292525.70503000001</v>
      </c>
      <c r="AH33" s="16">
        <f>AF33-AG33</f>
        <v>21365.684970000002</v>
      </c>
      <c r="AI33" s="16">
        <f>AH33/AG33*100</f>
        <v>7.303865815077291</v>
      </c>
      <c r="AJ33" s="16"/>
      <c r="AK33" s="16">
        <f>[10]FP!U31</f>
        <v>83876.350000000006</v>
      </c>
      <c r="AL33" s="16">
        <f>[3]REG8!AK33</f>
        <v>165262.82</v>
      </c>
      <c r="AM33" s="16">
        <f>AK33-AL33</f>
        <v>-81386.47</v>
      </c>
      <c r="AN33" s="16">
        <f>AM33/AL33*100</f>
        <v>-49.246690816482499</v>
      </c>
      <c r="AO33" s="16"/>
      <c r="AP33" s="16">
        <f>[11]FP!U31</f>
        <v>103794.28</v>
      </c>
      <c r="AQ33" s="16">
        <f>[3]REG8!AP33</f>
        <v>150082.72</v>
      </c>
      <c r="AR33" s="16">
        <f>AP33-AQ33</f>
        <v>-46288.44</v>
      </c>
      <c r="AS33" s="16">
        <f>AR33/AQ33*100</f>
        <v>-30.841951691707081</v>
      </c>
      <c r="AT33" s="16"/>
      <c r="AU33" s="16">
        <f>[12]FP!U31</f>
        <v>117632.95</v>
      </c>
      <c r="AV33" s="16">
        <f>[3]REG8!AU33</f>
        <v>104883.5</v>
      </c>
      <c r="AW33" s="16">
        <f>AU33-AV33</f>
        <v>12749.449999999997</v>
      </c>
      <c r="AX33" s="16">
        <f>AW33/AV33*100</f>
        <v>12.155820505608601</v>
      </c>
      <c r="AY33" s="16"/>
      <c r="AZ33" s="16">
        <f>[13]FP!U31</f>
        <v>346138.2</v>
      </c>
      <c r="BA33" s="16">
        <f>[3]REG8!AZ33</f>
        <v>343601.71</v>
      </c>
      <c r="BB33" s="16">
        <f>AZ33-BA33</f>
        <v>2536.4899999999907</v>
      </c>
      <c r="BC33" s="16">
        <f>BB33/BA33*100</f>
        <v>0.73820645421118269</v>
      </c>
      <c r="BD33" s="16"/>
      <c r="BE33" s="16">
        <f t="shared" ref="BE33:BF35" si="25">L33+Q33+V33+AA33+AF33+AZ33+AP33+AU33+G33+AK33+B33</f>
        <v>1811526.9400000002</v>
      </c>
      <c r="BF33" s="16">
        <f t="shared" si="25"/>
        <v>1885809.92503</v>
      </c>
      <c r="BG33" s="16">
        <f>BE33-BF33</f>
        <v>-74282.985029999865</v>
      </c>
      <c r="BH33" s="16">
        <f>BG33/BF33*100</f>
        <v>-3.9390494261407678</v>
      </c>
      <c r="BI33" s="17"/>
      <c r="BJ33" s="17"/>
      <c r="BK33" s="17"/>
      <c r="BL33" s="17"/>
    </row>
    <row r="34" spans="1:64" ht="15" customHeight="1" x14ac:dyDescent="0.2">
      <c r="A34" s="2" t="s">
        <v>40</v>
      </c>
      <c r="B34" s="16">
        <f>[2]FP!U32</f>
        <v>5349.87</v>
      </c>
      <c r="C34" s="16">
        <f>[3]REG8!B34</f>
        <v>5346.6</v>
      </c>
      <c r="D34" s="16">
        <f>B34-C34</f>
        <v>3.2699999999995271</v>
      </c>
      <c r="E34" s="16">
        <f>D34/C34*100</f>
        <v>6.1160363595547204E-2</v>
      </c>
      <c r="F34" s="16"/>
      <c r="G34" s="16">
        <f>[4]FP!U32</f>
        <v>0</v>
      </c>
      <c r="H34" s="16">
        <f>[3]REG8!G34</f>
        <v>0</v>
      </c>
      <c r="I34" s="16">
        <f>G34-H34</f>
        <v>0</v>
      </c>
      <c r="J34" s="16"/>
      <c r="K34" s="16"/>
      <c r="L34" s="16">
        <f>[5]FP!U32</f>
        <v>0</v>
      </c>
      <c r="M34" s="16">
        <f>[3]REG8!L34</f>
        <v>0</v>
      </c>
      <c r="N34" s="16">
        <f>L34-M34</f>
        <v>0</v>
      </c>
      <c r="O34" s="16">
        <f>M34-N34</f>
        <v>0</v>
      </c>
      <c r="P34" s="16"/>
      <c r="Q34" s="16">
        <f>[6]FP!U32</f>
        <v>0</v>
      </c>
      <c r="R34" s="16">
        <f>[3]REG8!Q34</f>
        <v>0</v>
      </c>
      <c r="S34" s="16">
        <f>Q34-R34</f>
        <v>0</v>
      </c>
      <c r="T34" s="16"/>
      <c r="U34" s="16"/>
      <c r="V34" s="16">
        <f>[7]FP!U32</f>
        <v>0</v>
      </c>
      <c r="W34" s="16">
        <f>[3]REG8!V34</f>
        <v>239.42</v>
      </c>
      <c r="X34" s="16">
        <f>V34-W34</f>
        <v>-239.42</v>
      </c>
      <c r="Y34" s="16">
        <f>X34/W34*100</f>
        <v>-100</v>
      </c>
      <c r="Z34" s="16"/>
      <c r="AA34" s="16">
        <f>[8]FP!U32</f>
        <v>0</v>
      </c>
      <c r="AB34" s="16">
        <f>[3]REG8!AA34</f>
        <v>0</v>
      </c>
      <c r="AC34" s="16">
        <f>AA34-AB34</f>
        <v>0</v>
      </c>
      <c r="AD34" s="16"/>
      <c r="AE34" s="16"/>
      <c r="AF34" s="16">
        <f>[9]FP!U32</f>
        <v>7068.4</v>
      </c>
      <c r="AG34" s="16">
        <v>28861.726729999998</v>
      </c>
      <c r="AH34" s="16">
        <f>AF34-AG34</f>
        <v>-21793.326730000001</v>
      </c>
      <c r="AI34" s="16">
        <f>AH34/AG34*100</f>
        <v>-75.509434809204151</v>
      </c>
      <c r="AJ34" s="16"/>
      <c r="AK34" s="16">
        <f>[10]FP!U32</f>
        <v>0</v>
      </c>
      <c r="AL34" s="16">
        <f>[3]REG8!AK34</f>
        <v>0</v>
      </c>
      <c r="AM34" s="16">
        <f>AK34-AL34</f>
        <v>0</v>
      </c>
      <c r="AN34" s="16"/>
      <c r="AO34" s="16"/>
      <c r="AP34" s="16">
        <f>[11]FP!U32</f>
        <v>10819.46</v>
      </c>
      <c r="AQ34" s="16">
        <f>[3]REG8!AP34</f>
        <v>2919.4</v>
      </c>
      <c r="AR34" s="16">
        <f>AP34-AQ34</f>
        <v>7900.0599999999995</v>
      </c>
      <c r="AS34" s="16">
        <f>AR34/AQ34*100</f>
        <v>270.60560389121048</v>
      </c>
      <c r="AT34" s="16"/>
      <c r="AU34" s="16">
        <f>[12]FP!U32</f>
        <v>13122.79</v>
      </c>
      <c r="AV34" s="16">
        <f>[3]REG8!AU34</f>
        <v>16516.77</v>
      </c>
      <c r="AW34" s="16">
        <f>AU34-AV34</f>
        <v>-3393.9799999999996</v>
      </c>
      <c r="AX34" s="16">
        <f>AW34/AV34*100</f>
        <v>-20.548690815456045</v>
      </c>
      <c r="AY34" s="16"/>
      <c r="AZ34" s="16">
        <f>[13]FP!U32</f>
        <v>41445.11</v>
      </c>
      <c r="BA34" s="16">
        <f>[3]REG8!AZ34</f>
        <v>40831.53</v>
      </c>
      <c r="BB34" s="16">
        <f>AZ34-BA34</f>
        <v>613.58000000000175</v>
      </c>
      <c r="BC34" s="16">
        <f>BB34/BA34*100</f>
        <v>1.5027112625953565</v>
      </c>
      <c r="BD34" s="16"/>
      <c r="BE34" s="16">
        <f t="shared" si="25"/>
        <v>77805.63</v>
      </c>
      <c r="BF34" s="16">
        <f t="shared" si="25"/>
        <v>94715.446729999996</v>
      </c>
      <c r="BG34" s="16">
        <f>BE34-BF34</f>
        <v>-16909.816729999991</v>
      </c>
      <c r="BH34" s="16">
        <f>BG34/BF34*100</f>
        <v>-17.853282979495262</v>
      </c>
      <c r="BI34" s="17"/>
      <c r="BJ34" s="17"/>
      <c r="BK34" s="17"/>
      <c r="BL34" s="17"/>
    </row>
    <row r="35" spans="1:64" ht="15" customHeight="1" x14ac:dyDescent="0.2">
      <c r="A35" s="13" t="s">
        <v>41</v>
      </c>
      <c r="B35" s="16">
        <f>[2]FP!U33</f>
        <v>8525.51</v>
      </c>
      <c r="C35" s="16">
        <f>[3]REG8!B35</f>
        <v>12930.04</v>
      </c>
      <c r="D35" s="16">
        <f>B35-C35</f>
        <v>-4404.5300000000007</v>
      </c>
      <c r="E35" s="16">
        <f>D35/C35*100</f>
        <v>-34.064318439850148</v>
      </c>
      <c r="F35" s="16"/>
      <c r="G35" s="16">
        <f>[4]FP!U33</f>
        <v>25829.01</v>
      </c>
      <c r="H35" s="16">
        <f>[3]REG8!G35</f>
        <v>15460.75</v>
      </c>
      <c r="I35" s="16">
        <f>G35-H35</f>
        <v>10368.259999999998</v>
      </c>
      <c r="J35" s="16">
        <f>I35/H35*100</f>
        <v>67.061817829018636</v>
      </c>
      <c r="K35" s="16"/>
      <c r="L35" s="16">
        <f>[5]FP!U33</f>
        <v>37432.629999999997</v>
      </c>
      <c r="M35" s="16">
        <f>[3]REG8!L35</f>
        <v>13737.04</v>
      </c>
      <c r="N35" s="16">
        <f>L35-M35</f>
        <v>23695.589999999997</v>
      </c>
      <c r="O35" s="16">
        <f>N35/M35*100</f>
        <v>172.49414721075277</v>
      </c>
      <c r="P35" s="16"/>
      <c r="Q35" s="16">
        <f>[6]FP!U33</f>
        <v>42127.59</v>
      </c>
      <c r="R35" s="16">
        <f>[3]REG8!Q35</f>
        <v>48734.68</v>
      </c>
      <c r="S35" s="16">
        <f>Q35-R35</f>
        <v>-6607.0900000000038</v>
      </c>
      <c r="T35" s="16">
        <f>S35/R35*100</f>
        <v>-13.55726558582103</v>
      </c>
      <c r="U35" s="16"/>
      <c r="V35" s="16">
        <f>[7]FP!U33</f>
        <v>20302.87</v>
      </c>
      <c r="W35" s="16">
        <f>[3]REG8!V35</f>
        <v>7723.74</v>
      </c>
      <c r="X35" s="16">
        <f>V35-W35</f>
        <v>12579.13</v>
      </c>
      <c r="Y35" s="16">
        <f>X35/W35*100</f>
        <v>162.86319839870322</v>
      </c>
      <c r="Z35" s="16"/>
      <c r="AA35" s="16">
        <f>[8]FP!U33</f>
        <v>72048.710000000006</v>
      </c>
      <c r="AB35" s="16">
        <f>[3]REG8!AA35</f>
        <v>63758.01</v>
      </c>
      <c r="AC35" s="16">
        <f>AA35-AB35</f>
        <v>8290.7000000000044</v>
      </c>
      <c r="AD35" s="16">
        <f>AC35/AB35*100</f>
        <v>13.003385770666313</v>
      </c>
      <c r="AE35" s="16"/>
      <c r="AF35" s="16">
        <f>[9]FP!U33</f>
        <v>56810.59</v>
      </c>
      <c r="AG35" s="16">
        <v>241140.06598000001</v>
      </c>
      <c r="AH35" s="16">
        <f>AF35-AG35</f>
        <v>-184329.47598000002</v>
      </c>
      <c r="AI35" s="16">
        <f>AH35/AG35*100</f>
        <v>-76.440833351720229</v>
      </c>
      <c r="AJ35" s="16"/>
      <c r="AK35" s="16">
        <f>[10]FP!U33</f>
        <v>18376.04</v>
      </c>
      <c r="AL35" s="16">
        <f>[3]REG8!AK35</f>
        <v>3749.33</v>
      </c>
      <c r="AM35" s="16">
        <f>AK35-AL35</f>
        <v>14626.710000000001</v>
      </c>
      <c r="AN35" s="16">
        <f>AM35/AL35*100</f>
        <v>390.11530060037398</v>
      </c>
      <c r="AO35" s="16"/>
      <c r="AP35" s="16">
        <f>[11]FP!U33</f>
        <v>112944.56</v>
      </c>
      <c r="AQ35" s="16">
        <f>[3]REG8!AP35</f>
        <v>146583.65</v>
      </c>
      <c r="AR35" s="16">
        <f>AP35-AQ35</f>
        <v>-33639.089999999997</v>
      </c>
      <c r="AS35" s="16">
        <f>AR35/AQ35*100</f>
        <v>-22.948732686080607</v>
      </c>
      <c r="AT35" s="16"/>
      <c r="AU35" s="16">
        <f>[12]FP!U33</f>
        <v>4339.18</v>
      </c>
      <c r="AV35" s="16">
        <f>[3]REG8!AU35</f>
        <v>6112.36</v>
      </c>
      <c r="AW35" s="16">
        <f>AU35-AV35</f>
        <v>-1773.1799999999994</v>
      </c>
      <c r="AX35" s="16">
        <f>AW35/AV35*100</f>
        <v>-29.00974419045998</v>
      </c>
      <c r="AY35" s="16"/>
      <c r="AZ35" s="16">
        <f>[13]FP!U33</f>
        <v>7060.95</v>
      </c>
      <c r="BA35" s="16">
        <f>[3]REG8!AZ35</f>
        <v>9895.11</v>
      </c>
      <c r="BB35" s="16">
        <f>AZ35-BA35</f>
        <v>-2834.1600000000008</v>
      </c>
      <c r="BC35" s="16">
        <f>BB35/BA35*100</f>
        <v>-28.642026212947613</v>
      </c>
      <c r="BD35" s="16"/>
      <c r="BE35" s="16">
        <f t="shared" si="25"/>
        <v>405797.64</v>
      </c>
      <c r="BF35" s="16">
        <f t="shared" si="25"/>
        <v>569824.77598000003</v>
      </c>
      <c r="BG35" s="16">
        <f>BE35-BF35</f>
        <v>-164027.13598000002</v>
      </c>
      <c r="BH35" s="16">
        <f>BG35/BF35*100</f>
        <v>-28.785539501665529</v>
      </c>
      <c r="BI35" s="17"/>
      <c r="BJ35" s="17"/>
      <c r="BK35" s="17"/>
      <c r="BL35" s="17"/>
    </row>
    <row r="36" spans="1:64" ht="15" customHeight="1" x14ac:dyDescent="0.2">
      <c r="A36" s="2" t="s">
        <v>42</v>
      </c>
      <c r="B36" s="16"/>
      <c r="C36" s="16">
        <f>[3]REG8!B36</f>
        <v>0</v>
      </c>
      <c r="D36" s="16"/>
      <c r="E36" s="16"/>
      <c r="F36" s="16"/>
      <c r="G36" s="16"/>
      <c r="H36" s="16">
        <f>[3]REG8!G36</f>
        <v>0</v>
      </c>
      <c r="I36" s="16"/>
      <c r="J36" s="16"/>
      <c r="K36" s="16"/>
      <c r="L36" s="16"/>
      <c r="M36" s="16">
        <f>[3]REG8!L36</f>
        <v>0</v>
      </c>
      <c r="N36" s="16"/>
      <c r="O36" s="16"/>
      <c r="P36" s="16"/>
      <c r="Q36" s="16"/>
      <c r="R36" s="16">
        <f>[3]REG8!Q36</f>
        <v>0</v>
      </c>
      <c r="S36" s="16"/>
      <c r="T36" s="16"/>
      <c r="U36" s="16"/>
      <c r="V36" s="16"/>
      <c r="W36" s="16">
        <f>[3]REG8!V36</f>
        <v>0</v>
      </c>
      <c r="X36" s="16"/>
      <c r="Y36" s="16"/>
      <c r="Z36" s="16"/>
      <c r="AA36" s="16"/>
      <c r="AB36" s="16">
        <f>[3]REG8!AA36</f>
        <v>0</v>
      </c>
      <c r="AC36" s="16"/>
      <c r="AD36" s="16"/>
      <c r="AE36" s="16"/>
      <c r="AF36" s="16"/>
      <c r="AG36" s="16"/>
      <c r="AH36" s="16"/>
      <c r="AI36" s="16"/>
      <c r="AJ36" s="16"/>
      <c r="AK36" s="16"/>
      <c r="AL36" s="16">
        <f>[3]REG8!AK36</f>
        <v>0</v>
      </c>
      <c r="AM36" s="16"/>
      <c r="AN36" s="16"/>
      <c r="AO36" s="16"/>
      <c r="AP36" s="16"/>
      <c r="AQ36" s="16">
        <f>[3]REG8!AP36</f>
        <v>0</v>
      </c>
      <c r="AR36" s="16"/>
      <c r="AS36" s="16"/>
      <c r="AT36" s="16"/>
      <c r="AU36" s="16"/>
      <c r="AV36" s="16">
        <f>[3]REG8!AU36</f>
        <v>0</v>
      </c>
      <c r="AW36" s="16"/>
      <c r="AX36" s="16"/>
      <c r="AY36" s="16"/>
      <c r="AZ36" s="16"/>
      <c r="BA36" s="16">
        <f>[3]REG8!AZ36</f>
        <v>0</v>
      </c>
      <c r="BB36" s="16"/>
      <c r="BC36" s="16"/>
      <c r="BD36" s="16"/>
      <c r="BE36" s="16"/>
      <c r="BF36" s="16"/>
      <c r="BG36" s="16"/>
      <c r="BH36" s="16"/>
      <c r="BI36" s="17"/>
      <c r="BJ36" s="17"/>
      <c r="BK36" s="17"/>
      <c r="BL36" s="17"/>
    </row>
    <row r="37" spans="1:64" ht="15" customHeight="1" x14ac:dyDescent="0.2">
      <c r="A37" s="2" t="s">
        <v>43</v>
      </c>
      <c r="B37" s="16">
        <f>[2]FP!$U$35</f>
        <v>92150.67</v>
      </c>
      <c r="C37" s="16">
        <f>[3]REG8!B37</f>
        <v>69568.78</v>
      </c>
      <c r="D37" s="16">
        <f>B37-C37</f>
        <v>22581.89</v>
      </c>
      <c r="E37" s="16">
        <f>D37/C37*100</f>
        <v>32.459804527260651</v>
      </c>
      <c r="F37" s="16"/>
      <c r="G37" s="16">
        <f>[4]FP!$U$35</f>
        <v>137116.20000000001</v>
      </c>
      <c r="H37" s="16">
        <f>[3]REG8!G37</f>
        <v>100285.01</v>
      </c>
      <c r="I37" s="16">
        <f>G37-H37</f>
        <v>36831.190000000017</v>
      </c>
      <c r="J37" s="16">
        <f>I37/H37*100</f>
        <v>36.726515757439735</v>
      </c>
      <c r="K37" s="16"/>
      <c r="L37" s="16">
        <f>[5]FP!$U$35</f>
        <v>188447.95</v>
      </c>
      <c r="M37" s="16">
        <f>[3]REG8!L37</f>
        <v>170884.4</v>
      </c>
      <c r="N37" s="16">
        <f>L37-M37</f>
        <v>17563.550000000017</v>
      </c>
      <c r="O37" s="16">
        <f>N37/M37*100</f>
        <v>10.278030060087415</v>
      </c>
      <c r="P37" s="16"/>
      <c r="Q37" s="16">
        <f>[6]FP!$U$35</f>
        <v>396093.38</v>
      </c>
      <c r="R37" s="16">
        <f>[3]REG8!Q37</f>
        <v>335815.63</v>
      </c>
      <c r="S37" s="16">
        <f>Q37-R37</f>
        <v>60277.75</v>
      </c>
      <c r="T37" s="16">
        <f>S37/R37*100</f>
        <v>17.949655887071128</v>
      </c>
      <c r="U37" s="16"/>
      <c r="V37" s="16">
        <f>[7]FP!$U$35</f>
        <v>136110.24</v>
      </c>
      <c r="W37" s="16">
        <f>[3]REG8!V37</f>
        <v>106624.61</v>
      </c>
      <c r="X37" s="16">
        <f>V37-W37</f>
        <v>29485.62999999999</v>
      </c>
      <c r="Y37" s="16">
        <f>X37/W37*100</f>
        <v>27.653681453090417</v>
      </c>
      <c r="Z37" s="16"/>
      <c r="AA37" s="16">
        <f>[8]FP!$U$35</f>
        <v>137638.79999999999</v>
      </c>
      <c r="AB37" s="16">
        <f>[3]REG8!AA37</f>
        <v>115705.23</v>
      </c>
      <c r="AC37" s="16">
        <f>AA37-AB37</f>
        <v>21933.569999999992</v>
      </c>
      <c r="AD37" s="16">
        <f>AC37/AB37*100</f>
        <v>18.956420552467673</v>
      </c>
      <c r="AE37" s="16"/>
      <c r="AF37" s="16">
        <f>[9]FP!$U$35</f>
        <v>264393.24</v>
      </c>
      <c r="AG37" s="16">
        <v>243731.20757999999</v>
      </c>
      <c r="AH37" s="16">
        <f>AF37-AG37</f>
        <v>20662.032420000003</v>
      </c>
      <c r="AI37" s="16">
        <f>AH37/AG37*100</f>
        <v>8.477384831082043</v>
      </c>
      <c r="AJ37" s="16"/>
      <c r="AK37" s="16">
        <f>[10]FP!$U$35</f>
        <v>221878.31</v>
      </c>
      <c r="AL37" s="16">
        <f>[3]REG8!AK37</f>
        <v>170591.19</v>
      </c>
      <c r="AM37" s="16">
        <f>AK37-AL37</f>
        <v>51287.119999999995</v>
      </c>
      <c r="AN37" s="16">
        <f>AM37/AL37*100</f>
        <v>30.064342713126035</v>
      </c>
      <c r="AO37" s="16"/>
      <c r="AP37" s="16">
        <f>[11]FP!$U$35</f>
        <v>139859.88</v>
      </c>
      <c r="AQ37" s="16">
        <f>[3]REG8!AP37</f>
        <v>87603.64</v>
      </c>
      <c r="AR37" s="16">
        <f>AP37-AQ37</f>
        <v>52256.240000000005</v>
      </c>
      <c r="AS37" s="16">
        <f>AR37/AQ37*100</f>
        <v>59.650763370106539</v>
      </c>
      <c r="AT37" s="16"/>
      <c r="AU37" s="16">
        <f>[12]FP!$U$35</f>
        <v>155077.54</v>
      </c>
      <c r="AV37" s="16">
        <f>[3]REG8!AU37</f>
        <v>109660.19</v>
      </c>
      <c r="AW37" s="16">
        <f>AU37-AV37</f>
        <v>45417.350000000006</v>
      </c>
      <c r="AX37" s="16">
        <f>AW37/AV37*100</f>
        <v>41.416442922449804</v>
      </c>
      <c r="AY37" s="16"/>
      <c r="AZ37" s="16">
        <f>[13]FP!$U$35</f>
        <v>154811.43</v>
      </c>
      <c r="BA37" s="16">
        <f>[3]REG8!AZ37</f>
        <v>122917.44</v>
      </c>
      <c r="BB37" s="16">
        <f>AZ37-BA37</f>
        <v>31893.989999999991</v>
      </c>
      <c r="BC37" s="16">
        <f>BB37/BA37*100</f>
        <v>25.947489632065224</v>
      </c>
      <c r="BD37" s="16"/>
      <c r="BE37" s="16">
        <f>L37+Q37+V37+AA37+AF37+AZ37+AP37+AU37+G37+AK37+B37</f>
        <v>2023577.64</v>
      </c>
      <c r="BF37" s="16">
        <f>M37+R37+W37+AB37+AG37+BA37+AQ37+AV37+H37+AL37+C37</f>
        <v>1633387.3275799998</v>
      </c>
      <c r="BG37" s="16">
        <f>BE37-BF37</f>
        <v>390190.31242000009</v>
      </c>
      <c r="BH37" s="16">
        <f>BG37/BF37*100</f>
        <v>23.88841310518184</v>
      </c>
      <c r="BI37" s="17"/>
      <c r="BJ37" s="17"/>
      <c r="BK37" s="17"/>
      <c r="BL37" s="17"/>
    </row>
    <row r="38" spans="1:64" s="21" customFormat="1" ht="15" customHeight="1" x14ac:dyDescent="0.2">
      <c r="A38" s="21" t="s">
        <v>44</v>
      </c>
      <c r="B38" s="22">
        <f>B37/(B10/'[1]DON''T DELETE'!B1)</f>
        <v>1.4095059581053182</v>
      </c>
      <c r="C38" s="22">
        <f>[3]REG8!B38</f>
        <v>1.2956395464159838</v>
      </c>
      <c r="D38" s="22">
        <f>B38-C38</f>
        <v>0.11386641168933442</v>
      </c>
      <c r="E38" s="16">
        <f>D38/C38*100</f>
        <v>8.7884328634698807</v>
      </c>
      <c r="F38" s="22"/>
      <c r="G38" s="22">
        <f>G37/(G10/'[1]DON''T DELETE'!B1)</f>
        <v>1.0235686436462232</v>
      </c>
      <c r="H38" s="22">
        <f>[3]REG8!G38</f>
        <v>0.81103585210741236</v>
      </c>
      <c r="I38" s="22">
        <f>G38-H38</f>
        <v>0.21253279153881088</v>
      </c>
      <c r="J38" s="16">
        <f>I38/H38*100</f>
        <v>26.205104371965959</v>
      </c>
      <c r="K38" s="22"/>
      <c r="L38" s="22">
        <f>L37/(L10/'[1]DON''T DELETE'!B1)</f>
        <v>1.5070520896673676</v>
      </c>
      <c r="M38" s="22">
        <f>[3]REG8!L38</f>
        <v>1.5916647232017855</v>
      </c>
      <c r="N38" s="22">
        <f>L38-M38</f>
        <v>-8.4612633534417947E-2</v>
      </c>
      <c r="O38" s="16">
        <f>N38/M38*100</f>
        <v>-5.3159834669333845</v>
      </c>
      <c r="P38" s="22"/>
      <c r="Q38" s="22">
        <f>Q37/(Q10/'[1]DON''T DELETE'!B1)</f>
        <v>1.4246961915055523</v>
      </c>
      <c r="R38" s="22">
        <f>[3]REG8!Q38</f>
        <v>1.3971369954380284</v>
      </c>
      <c r="S38" s="22">
        <f>Q38-R38</f>
        <v>2.7559196067523883E-2</v>
      </c>
      <c r="T38" s="16">
        <f>S38/R38*100</f>
        <v>1.9725478716483034</v>
      </c>
      <c r="U38" s="22"/>
      <c r="V38" s="22">
        <f>V37/(V10/'[1]DON''T DELETE'!B1)</f>
        <v>1.6206007005336343</v>
      </c>
      <c r="W38" s="22">
        <f>[3]REG8!V38</f>
        <v>1.5538438793410896</v>
      </c>
      <c r="X38" s="22">
        <f>V38-W38</f>
        <v>6.6756821192544669E-2</v>
      </c>
      <c r="Y38" s="16">
        <f>X38/W38*100</f>
        <v>4.2962373556378797</v>
      </c>
      <c r="Z38" s="22"/>
      <c r="AA38" s="22">
        <f>AA37/(AA10/'[1]DON''T DELETE'!B1)</f>
        <v>1.316413071340623</v>
      </c>
      <c r="AB38" s="22">
        <f>[3]REG8!AA38</f>
        <v>1.2012863337348019</v>
      </c>
      <c r="AC38" s="22">
        <f>AA38-AB38</f>
        <v>0.11512673760582115</v>
      </c>
      <c r="AD38" s="16">
        <f>AC38/AB38*100</f>
        <v>9.5836216872535189</v>
      </c>
      <c r="AE38" s="22"/>
      <c r="AF38" s="22">
        <f>AF37/(AF10/'[1]DON''T DELETE'!B1)</f>
        <v>0.92901369867912742</v>
      </c>
      <c r="AG38" s="22">
        <f>+(AG37/(AG10/9))</f>
        <v>1.0531895623871479</v>
      </c>
      <c r="AH38" s="22">
        <f>AF38-AG38</f>
        <v>-0.12417586370802047</v>
      </c>
      <c r="AI38" s="16">
        <f>AH38/AG38*100</f>
        <v>-11.790457116434466</v>
      </c>
      <c r="AJ38" s="22"/>
      <c r="AK38" s="22">
        <f>AK37/(AK10/'[1]DON''T DELETE'!B1)</f>
        <v>1.4322507369357123</v>
      </c>
      <c r="AL38" s="22">
        <f>[3]REG8!AK38</f>
        <v>1.2224116572004835</v>
      </c>
      <c r="AM38" s="22">
        <f>AK38-AL38</f>
        <v>0.20983907973522875</v>
      </c>
      <c r="AN38" s="16">
        <f>AM38/AL38*100</f>
        <v>17.165991382624206</v>
      </c>
      <c r="AO38" s="22"/>
      <c r="AP38" s="22">
        <f>AP37/(AP10/'[1]DON''T DELETE'!B1)</f>
        <v>1.3117378523572483</v>
      </c>
      <c r="AQ38" s="22">
        <f>[3]REG8!AP38</f>
        <v>0.88958772149919874</v>
      </c>
      <c r="AR38" s="22">
        <f>AP38-AQ38</f>
        <v>0.42215013085804953</v>
      </c>
      <c r="AS38" s="16">
        <f>AR38/AQ38*100</f>
        <v>47.454581561288983</v>
      </c>
      <c r="AT38" s="22"/>
      <c r="AU38" s="22">
        <f>AU37/(AU10/'[1]DON''T DELETE'!B1)</f>
        <v>1.3249683671690335</v>
      </c>
      <c r="AV38" s="22">
        <f>[3]REG8!AU38</f>
        <v>0.97289872861961701</v>
      </c>
      <c r="AW38" s="22">
        <f>AU38-AV38</f>
        <v>0.35206963854941653</v>
      </c>
      <c r="AX38" s="16">
        <f>AW38/AV38*100</f>
        <v>36.187696436703675</v>
      </c>
      <c r="AY38" s="22"/>
      <c r="AZ38" s="22">
        <f>AZ37/(AZ10/'[1]DON''T DELETE'!B1)</f>
        <v>1.1841816070438491</v>
      </c>
      <c r="BA38" s="22">
        <f>[3]REG8!AZ38</f>
        <v>1.0084653094898253</v>
      </c>
      <c r="BB38" s="22">
        <f>AZ38-BA38</f>
        <v>0.17571629755402385</v>
      </c>
      <c r="BC38" s="16">
        <f>BB38/BA38*100</f>
        <v>17.424129109896437</v>
      </c>
      <c r="BD38" s="22"/>
      <c r="BE38" s="22">
        <f>BE37/(BE10/'[1]DON''T DELETE'!B1)</f>
        <v>1.2768238602562993</v>
      </c>
      <c r="BF38" s="22">
        <f>BF37/(BF10/9)</f>
        <v>1.1716791553579433</v>
      </c>
      <c r="BG38" s="22">
        <f>BE38-BF38</f>
        <v>0.10514470489835603</v>
      </c>
      <c r="BH38" s="16">
        <f>BG38/BF38*100</f>
        <v>8.9738478676131059</v>
      </c>
    </row>
    <row r="39" spans="1:64" ht="15" customHeight="1" x14ac:dyDescent="0.2">
      <c r="A39" s="2" t="s">
        <v>45</v>
      </c>
      <c r="B39" s="16"/>
      <c r="C39" s="16">
        <f>[3]REG8!B39</f>
        <v>0</v>
      </c>
      <c r="D39" s="16"/>
      <c r="E39" s="16"/>
      <c r="F39" s="16"/>
      <c r="G39" s="16"/>
      <c r="H39" s="16">
        <f>[3]REG8!G39</f>
        <v>0</v>
      </c>
      <c r="I39" s="16"/>
      <c r="J39" s="16"/>
      <c r="K39" s="16"/>
      <c r="L39" s="16"/>
      <c r="M39" s="16">
        <f>[3]REG8!L39</f>
        <v>0</v>
      </c>
      <c r="N39" s="16"/>
      <c r="O39" s="16"/>
      <c r="P39" s="16"/>
      <c r="Q39" s="16"/>
      <c r="R39" s="16">
        <f>[3]REG8!Q39</f>
        <v>0</v>
      </c>
      <c r="S39" s="16"/>
      <c r="T39" s="16"/>
      <c r="U39" s="16"/>
      <c r="V39" s="16"/>
      <c r="W39" s="16">
        <f>[3]REG8!V39</f>
        <v>0</v>
      </c>
      <c r="X39" s="16"/>
      <c r="Y39" s="16"/>
      <c r="Z39" s="16"/>
      <c r="AA39" s="16"/>
      <c r="AB39" s="16">
        <f>[3]REG8!AA39</f>
        <v>0</v>
      </c>
      <c r="AC39" s="16"/>
      <c r="AD39" s="16"/>
      <c r="AE39" s="16"/>
      <c r="AF39" s="16"/>
      <c r="AG39" s="16">
        <f>[3]REG8!AF39</f>
        <v>0</v>
      </c>
      <c r="AH39" s="16"/>
      <c r="AI39" s="16"/>
      <c r="AJ39" s="16"/>
      <c r="AK39" s="16"/>
      <c r="AL39" s="16">
        <f>[3]REG8!AK39</f>
        <v>0</v>
      </c>
      <c r="AM39" s="16"/>
      <c r="AN39" s="16"/>
      <c r="AO39" s="16"/>
      <c r="AP39" s="16"/>
      <c r="AQ39" s="16">
        <f>[3]REG8!AP39</f>
        <v>0</v>
      </c>
      <c r="AR39" s="16"/>
      <c r="AS39" s="16"/>
      <c r="AT39" s="16"/>
      <c r="AU39" s="16"/>
      <c r="AV39" s="16">
        <f>[3]REG8!AU39</f>
        <v>0</v>
      </c>
      <c r="AW39" s="16"/>
      <c r="AX39" s="16"/>
      <c r="AY39" s="16"/>
      <c r="AZ39" s="16"/>
      <c r="BA39" s="16">
        <f>[3]REG8!AZ39</f>
        <v>0</v>
      </c>
      <c r="BB39" s="16"/>
      <c r="BC39" s="16"/>
      <c r="BD39" s="16"/>
      <c r="BE39" s="16"/>
      <c r="BF39" s="16"/>
      <c r="BG39" s="16"/>
      <c r="BH39" s="16"/>
      <c r="BI39" s="14"/>
    </row>
    <row r="40" spans="1:64" ht="15" customHeight="1" x14ac:dyDescent="0.2">
      <c r="A40" s="2" t="s">
        <v>43</v>
      </c>
      <c r="B40" s="16">
        <f>[2]FP!$U$38</f>
        <v>38850.879999999997</v>
      </c>
      <c r="C40" s="16">
        <f>[3]REG8!B40</f>
        <v>44202.57</v>
      </c>
      <c r="D40" s="16">
        <f t="shared" ref="D40:D45" si="26">B40-C40</f>
        <v>-5351.6900000000023</v>
      </c>
      <c r="E40" s="16">
        <f t="shared" ref="E40:E45" si="27">D40/C40*100</f>
        <v>-12.107191957390718</v>
      </c>
      <c r="F40" s="16"/>
      <c r="G40" s="16">
        <f>[4]FP!$U$38</f>
        <v>96825.9</v>
      </c>
      <c r="H40" s="16">
        <f>[3]REG8!G40</f>
        <v>87297.41</v>
      </c>
      <c r="I40" s="16">
        <f t="shared" ref="I40:I45" si="28">G40-H40</f>
        <v>9528.4899999999907</v>
      </c>
      <c r="J40" s="16">
        <f t="shared" ref="J40:J45" si="29">I40/H40*100</f>
        <v>10.914974453423062</v>
      </c>
      <c r="K40" s="16"/>
      <c r="L40" s="16">
        <f>[5]FP!$U$38</f>
        <v>114971.92</v>
      </c>
      <c r="M40" s="16">
        <f>[3]REG8!L40</f>
        <v>92845.03</v>
      </c>
      <c r="N40" s="16">
        <f t="shared" ref="N40:N45" si="30">L40-M40</f>
        <v>22126.89</v>
      </c>
      <c r="O40" s="16">
        <f t="shared" ref="O40:O45" si="31">N40/M40*100</f>
        <v>23.83206726305113</v>
      </c>
      <c r="P40" s="16"/>
      <c r="Q40" s="16">
        <f>[6]FP!$U$38</f>
        <v>279985.68</v>
      </c>
      <c r="R40" s="16">
        <f>[3]REG8!Q40</f>
        <v>246234.26</v>
      </c>
      <c r="S40" s="16">
        <f t="shared" ref="S40:S45" si="32">Q40-R40</f>
        <v>33751.419999999984</v>
      </c>
      <c r="T40" s="16">
        <f t="shared" ref="T40:T45" si="33">S40/R40*100</f>
        <v>13.707036543168275</v>
      </c>
      <c r="U40" s="16"/>
      <c r="V40" s="16">
        <f>[7]FP!$U$38</f>
        <v>64665.78</v>
      </c>
      <c r="W40" s="16">
        <f>[3]REG8!V40</f>
        <v>49243.93</v>
      </c>
      <c r="X40" s="16">
        <f t="shared" ref="X40:X45" si="34">V40-W40</f>
        <v>15421.849999999999</v>
      </c>
      <c r="Y40" s="16">
        <f t="shared" ref="Y40:Y45" si="35">X40/W40*100</f>
        <v>31.317260827882741</v>
      </c>
      <c r="Z40" s="16"/>
      <c r="AA40" s="16">
        <f>[8]FP!$U$38</f>
        <v>89523.36</v>
      </c>
      <c r="AB40" s="16">
        <f>[3]REG8!AA40</f>
        <v>81789.070000000007</v>
      </c>
      <c r="AC40" s="16">
        <f t="shared" ref="AC40:AC45" si="36">AA40-AB40</f>
        <v>7734.2899999999936</v>
      </c>
      <c r="AD40" s="16">
        <f t="shared" ref="AD40:AD45" si="37">AC40/AB40*100</f>
        <v>9.4563857982490731</v>
      </c>
      <c r="AE40" s="16"/>
      <c r="AF40" s="16">
        <f>[9]FP!$U$38</f>
        <v>238618.23999999999</v>
      </c>
      <c r="AG40" s="16">
        <v>223703.39479000002</v>
      </c>
      <c r="AH40" s="16">
        <f t="shared" ref="AH40:AH45" si="38">AF40-AG40</f>
        <v>14914.84520999997</v>
      </c>
      <c r="AI40" s="16">
        <f t="shared" ref="AI40:AI45" si="39">AH40/AG40*100</f>
        <v>6.6672413371290933</v>
      </c>
      <c r="AJ40" s="16"/>
      <c r="AK40" s="16">
        <f>[10]FP!$U$38</f>
        <v>73594.31</v>
      </c>
      <c r="AL40" s="16">
        <f>[3]REG8!AK40</f>
        <v>92047.88</v>
      </c>
      <c r="AM40" s="16">
        <f t="shared" ref="AM40:AM45" si="40">AK40-AL40</f>
        <v>-18453.570000000007</v>
      </c>
      <c r="AN40" s="16">
        <f t="shared" ref="AN40:AN45" si="41">AM40/AL40*100</f>
        <v>-20.047794691197673</v>
      </c>
      <c r="AO40" s="16"/>
      <c r="AP40" s="16">
        <f>[11]FP!$U$38</f>
        <v>89674.22</v>
      </c>
      <c r="AQ40" s="16">
        <f>[3]REG8!AP40</f>
        <v>65983.66</v>
      </c>
      <c r="AR40" s="16">
        <f t="shared" ref="AR40:AR45" si="42">AP40-AQ40</f>
        <v>23690.559999999998</v>
      </c>
      <c r="AS40" s="16">
        <f t="shared" ref="AS40:AS45" si="43">AR40/AQ40*100</f>
        <v>35.903676758761179</v>
      </c>
      <c r="AT40" s="16"/>
      <c r="AU40" s="16">
        <f>[12]FP!$U$38</f>
        <v>84290.79</v>
      </c>
      <c r="AV40" s="16">
        <f>[3]REG8!AU40</f>
        <v>75713.22</v>
      </c>
      <c r="AW40" s="16">
        <f t="shared" ref="AW40:AW45" si="44">AU40-AV40</f>
        <v>8577.5699999999924</v>
      </c>
      <c r="AX40" s="16">
        <f t="shared" ref="AX40:AX45" si="45">AW40/AV40*100</f>
        <v>11.329025499113619</v>
      </c>
      <c r="AY40" s="16"/>
      <c r="AZ40" s="16">
        <f>[13]FP!$U$38</f>
        <v>118311.5</v>
      </c>
      <c r="BA40" s="16">
        <f>[3]REG8!AZ40</f>
        <v>101963.4</v>
      </c>
      <c r="BB40" s="16">
        <f t="shared" ref="BB40:BB45" si="46">AZ40-BA40</f>
        <v>16348.100000000006</v>
      </c>
      <c r="BC40" s="16">
        <f t="shared" ref="BC40:BC45" si="47">BB40/BA40*100</f>
        <v>16.033302145671886</v>
      </c>
      <c r="BD40" s="16"/>
      <c r="BE40" s="16">
        <f>L40+Q40+V40+AA40+AF40+AZ40+AP40+AU40+G40+AK40+B40</f>
        <v>1289312.5799999998</v>
      </c>
      <c r="BF40" s="16">
        <f>M40+R40+W40+AB40+AG40+BA40+AQ40+AV40+H40+AL40+C40</f>
        <v>1161023.8247900002</v>
      </c>
      <c r="BG40" s="16">
        <f t="shared" ref="BG40:BG45" si="48">BE40-BF40</f>
        <v>128288.75520999962</v>
      </c>
      <c r="BH40" s="16">
        <f t="shared" ref="BH40:BH45" si="49">BG40/BF40*100</f>
        <v>11.049622968176713</v>
      </c>
      <c r="BI40" s="17"/>
      <c r="BJ40" s="17"/>
      <c r="BK40" s="17"/>
      <c r="BL40" s="17"/>
    </row>
    <row r="41" spans="1:64" s="21" customFormat="1" ht="15" customHeight="1" x14ac:dyDescent="0.2">
      <c r="A41" s="21" t="s">
        <v>46</v>
      </c>
      <c r="B41" s="22">
        <f>B40/(B19/'[1]DON''T DELETE'!B1)</f>
        <v>0.87792974319742323</v>
      </c>
      <c r="C41" s="22">
        <f>[3]REG8!B41</f>
        <v>1.2408377550880487</v>
      </c>
      <c r="D41" s="22">
        <f t="shared" si="26"/>
        <v>-0.36290801189062549</v>
      </c>
      <c r="E41" s="16">
        <f t="shared" si="27"/>
        <v>-29.247015607199501</v>
      </c>
      <c r="F41" s="22"/>
      <c r="G41" s="22">
        <f>G40/(G19/'[1]DON''T DELETE'!B1)</f>
        <v>1.0037880932338361</v>
      </c>
      <c r="H41" s="22">
        <f>[3]REG8!G41</f>
        <v>1.0266366540048135</v>
      </c>
      <c r="I41" s="22">
        <f t="shared" si="28"/>
        <v>-2.2848560770977411E-2</v>
      </c>
      <c r="J41" s="16">
        <f t="shared" si="29"/>
        <v>-2.2255742264653531</v>
      </c>
      <c r="K41" s="22"/>
      <c r="L41" s="22">
        <f>L40/(L19/'[1]DON''T DELETE'!B1)</f>
        <v>1.2497008155393829</v>
      </c>
      <c r="M41" s="22">
        <f>[3]REG8!L41</f>
        <v>1.1968778803937037</v>
      </c>
      <c r="N41" s="22">
        <f t="shared" si="30"/>
        <v>5.2822935145679262E-2</v>
      </c>
      <c r="O41" s="16">
        <f t="shared" si="31"/>
        <v>4.4133938817804506</v>
      </c>
      <c r="P41" s="22"/>
      <c r="Q41" s="22">
        <f>Q40/(Q19/'[1]DON''T DELETE'!B1)</f>
        <v>1.2086982558577555</v>
      </c>
      <c r="R41" s="22">
        <f>[3]REG8!Q41</f>
        <v>1.2284565766230326</v>
      </c>
      <c r="S41" s="22">
        <f t="shared" si="32"/>
        <v>-1.9758320765277171E-2</v>
      </c>
      <c r="T41" s="16">
        <f t="shared" si="33"/>
        <v>-1.6083857696941828</v>
      </c>
      <c r="U41" s="22"/>
      <c r="V41" s="22">
        <f>V40/(V19/'[1]DON''T DELETE'!B1)</f>
        <v>1.0799345401528679</v>
      </c>
      <c r="W41" s="22">
        <f>[3]REG8!V41</f>
        <v>1.0445119480713452</v>
      </c>
      <c r="X41" s="22">
        <f t="shared" si="34"/>
        <v>3.5422592081522764E-2</v>
      </c>
      <c r="Y41" s="16">
        <f t="shared" si="35"/>
        <v>3.3913055898431166</v>
      </c>
      <c r="Z41" s="22"/>
      <c r="AA41" s="22">
        <f>AA40/(AA19/'[1]DON''T DELETE'!B1)</f>
        <v>1.2032925006576407</v>
      </c>
      <c r="AB41" s="22">
        <f>[3]REG8!AA41</f>
        <v>1.2402977415365737</v>
      </c>
      <c r="AC41" s="22">
        <f t="shared" si="36"/>
        <v>-3.7005240878932977E-2</v>
      </c>
      <c r="AD41" s="16">
        <f t="shared" si="37"/>
        <v>-2.9835772201832857</v>
      </c>
      <c r="AE41" s="22"/>
      <c r="AF41" s="22">
        <f>AF40/(AF19/'[1]DON''T DELETE'!B1)</f>
        <v>1.10719976743611</v>
      </c>
      <c r="AG41" s="22">
        <f>+AG40/(AG19/9)</f>
        <v>1.0893005775575888</v>
      </c>
      <c r="AH41" s="22">
        <f t="shared" si="38"/>
        <v>1.7899189878521238E-2</v>
      </c>
      <c r="AI41" s="16">
        <f t="shared" si="39"/>
        <v>1.6431818955475537</v>
      </c>
      <c r="AJ41" s="22"/>
      <c r="AK41" s="22">
        <f>AK40/(AK19/'[1]DON''T DELETE'!B1)</f>
        <v>0.62046434445836152</v>
      </c>
      <c r="AL41" s="22">
        <f>[3]REG8!AK41</f>
        <v>0.86906796668387787</v>
      </c>
      <c r="AM41" s="22">
        <f t="shared" si="40"/>
        <v>-0.24860362222551635</v>
      </c>
      <c r="AN41" s="16">
        <f t="shared" si="41"/>
        <v>-28.605774433744092</v>
      </c>
      <c r="AO41" s="22"/>
      <c r="AP41" s="22">
        <f>AP40/(AP19/'[1]DON''T DELETE'!B1)</f>
        <v>1.1803033847950917</v>
      </c>
      <c r="AQ41" s="22">
        <f>[3]REG8!AP41</f>
        <v>1.0226171960887538</v>
      </c>
      <c r="AR41" s="22">
        <f t="shared" si="42"/>
        <v>0.15768618870633788</v>
      </c>
      <c r="AS41" s="16">
        <f t="shared" si="43"/>
        <v>15.419864765568853</v>
      </c>
      <c r="AT41" s="22"/>
      <c r="AU41" s="22">
        <f>AU40/(AU19/'[1]DON''T DELETE'!B1)</f>
        <v>1.0531942066369975</v>
      </c>
      <c r="AV41" s="22">
        <f>[3]REG8!AU41</f>
        <v>0.92375373296827756</v>
      </c>
      <c r="AW41" s="22">
        <f t="shared" si="44"/>
        <v>0.12944047366871991</v>
      </c>
      <c r="AX41" s="16">
        <f t="shared" si="45"/>
        <v>14.012443906753338</v>
      </c>
      <c r="AY41" s="22"/>
      <c r="AZ41" s="22">
        <f>AZ40/(AZ19/'[1]DON''T DELETE'!B1)</f>
        <v>1.1408593400497931</v>
      </c>
      <c r="BA41" s="22">
        <f>[3]REG8!AZ41</f>
        <v>1.0361057283377311</v>
      </c>
      <c r="BB41" s="22">
        <f t="shared" si="46"/>
        <v>0.10475361171206199</v>
      </c>
      <c r="BC41" s="16">
        <f t="shared" si="47"/>
        <v>10.110320679350234</v>
      </c>
      <c r="BD41" s="22"/>
      <c r="BE41" s="22">
        <f>BE40/(BE19/'[1]DON''T DELETE'!B1)</f>
        <v>1.0812091552252443</v>
      </c>
      <c r="BF41" s="22">
        <f>BF40/(BF19/9)</f>
        <v>1.0871664038709419</v>
      </c>
      <c r="BG41" s="22">
        <f t="shared" si="48"/>
        <v>-5.9572486456975771E-3</v>
      </c>
      <c r="BH41" s="16">
        <f t="shared" si="49"/>
        <v>-0.54796106874589967</v>
      </c>
    </row>
    <row r="42" spans="1:64" ht="15" customHeight="1" x14ac:dyDescent="0.2">
      <c r="A42" s="2" t="s">
        <v>47</v>
      </c>
      <c r="B42" s="23">
        <f>[2]FP!U40</f>
        <v>50354.738498888881</v>
      </c>
      <c r="C42" s="23">
        <f>[3]REG8!B42</f>
        <v>42526.302052222229</v>
      </c>
      <c r="D42" s="23">
        <f t="shared" si="26"/>
        <v>7828.436446666652</v>
      </c>
      <c r="E42" s="23">
        <f t="shared" si="27"/>
        <v>18.408457986902661</v>
      </c>
      <c r="F42" s="23"/>
      <c r="G42" s="23">
        <f>[4]FP!U40</f>
        <v>111798.60717444445</v>
      </c>
      <c r="H42" s="23">
        <f>[3]REG8!G42</f>
        <v>101815.85175</v>
      </c>
      <c r="I42" s="23">
        <f t="shared" si="28"/>
        <v>9982.7554244444473</v>
      </c>
      <c r="J42" s="23">
        <f t="shared" si="29"/>
        <v>9.8047163117156231</v>
      </c>
      <c r="K42" s="23"/>
      <c r="L42" s="16">
        <f>[5]FP!U40</f>
        <v>87968.627980000005</v>
      </c>
      <c r="M42" s="23">
        <f>[3]REG8!L42</f>
        <v>76074.600406666665</v>
      </c>
      <c r="N42" s="23">
        <f t="shared" si="30"/>
        <v>11894.02757333334</v>
      </c>
      <c r="O42" s="23">
        <f t="shared" si="31"/>
        <v>15.634689514965928</v>
      </c>
      <c r="P42" s="23"/>
      <c r="Q42" s="23">
        <f>[6]FP!U40</f>
        <v>256911.30962666668</v>
      </c>
      <c r="R42" s="23">
        <f>[3]REG8!Q42</f>
        <v>215955.13632555553</v>
      </c>
      <c r="S42" s="23">
        <f t="shared" si="32"/>
        <v>40956.17330111115</v>
      </c>
      <c r="T42" s="23">
        <f t="shared" si="33"/>
        <v>18.965130442356841</v>
      </c>
      <c r="U42" s="23"/>
      <c r="V42" s="16">
        <f>[7]FP!U40</f>
        <v>60840.931175555554</v>
      </c>
      <c r="W42" s="23">
        <f>[3]REG8!V42</f>
        <v>50354.040479999996</v>
      </c>
      <c r="X42" s="23">
        <f t="shared" si="34"/>
        <v>10486.890695555558</v>
      </c>
      <c r="Y42" s="23">
        <f t="shared" si="35"/>
        <v>20.826314225411206</v>
      </c>
      <c r="Z42" s="23"/>
      <c r="AA42" s="23">
        <f>[8]FP!U40</f>
        <v>72823.897701111098</v>
      </c>
      <c r="AB42" s="23">
        <f>[3]REG8!AA42</f>
        <v>63001.343202222219</v>
      </c>
      <c r="AC42" s="23">
        <f t="shared" si="36"/>
        <v>9822.5544988888796</v>
      </c>
      <c r="AD42" s="23">
        <f t="shared" si="37"/>
        <v>15.591023936363332</v>
      </c>
      <c r="AE42" s="23"/>
      <c r="AF42" s="23">
        <f>[9]FP!U40</f>
        <v>212784.99282777778</v>
      </c>
      <c r="AG42" s="23">
        <v>147986.66411416663</v>
      </c>
      <c r="AH42" s="23">
        <f t="shared" si="38"/>
        <v>64798.328713611147</v>
      </c>
      <c r="AI42" s="23">
        <f t="shared" si="39"/>
        <v>43.786600030136135</v>
      </c>
      <c r="AJ42" s="23"/>
      <c r="AK42" s="23">
        <f>[10]FP!U40</f>
        <v>121078.22678333335</v>
      </c>
      <c r="AL42" s="23">
        <f>[3]REG8!AK42</f>
        <v>108719.34891444445</v>
      </c>
      <c r="AM42" s="23">
        <f t="shared" si="40"/>
        <v>12358.8778688889</v>
      </c>
      <c r="AN42" s="23">
        <f t="shared" si="41"/>
        <v>11.367689369271876</v>
      </c>
      <c r="AO42" s="23"/>
      <c r="AP42" s="23">
        <f>[11]FP!U40</f>
        <v>77715.732130000004</v>
      </c>
      <c r="AQ42" s="23">
        <f>[3]REG8!AP42</f>
        <v>78676.957711111114</v>
      </c>
      <c r="AR42" s="23">
        <f t="shared" si="42"/>
        <v>-961.22558111110993</v>
      </c>
      <c r="AS42" s="23">
        <f t="shared" si="43"/>
        <v>-1.2217370994956016</v>
      </c>
      <c r="AT42" s="23"/>
      <c r="AU42" s="23">
        <f>[12]FP!U40</f>
        <v>80338.064427777776</v>
      </c>
      <c r="AV42" s="23">
        <f>[3]REG8!AU42</f>
        <v>81924.076594444443</v>
      </c>
      <c r="AW42" s="23">
        <f t="shared" si="44"/>
        <v>-1586.0121666666673</v>
      </c>
      <c r="AX42" s="23">
        <f t="shared" si="45"/>
        <v>-1.9359536690514501</v>
      </c>
      <c r="AY42" s="23"/>
      <c r="AZ42" s="23">
        <f>[13]FP!U40</f>
        <v>99861.284122222234</v>
      </c>
      <c r="BA42" s="23">
        <f>[3]REG8!AZ42</f>
        <v>97247.385163333325</v>
      </c>
      <c r="BB42" s="23">
        <f t="shared" si="46"/>
        <v>2613.898958888909</v>
      </c>
      <c r="BC42" s="23">
        <f t="shared" si="47"/>
        <v>2.6878861107665726</v>
      </c>
      <c r="BD42" s="23"/>
      <c r="BE42" s="23">
        <f t="shared" ref="BE42:BF44" si="50">L42+Q42+V42+AA42+AF42+AZ42+AP42+AU42+G42+AK42+B42</f>
        <v>1232476.4124477778</v>
      </c>
      <c r="BF42" s="23">
        <f t="shared" si="50"/>
        <v>1064281.7067141666</v>
      </c>
      <c r="BG42" s="23">
        <f t="shared" si="48"/>
        <v>168194.70573361125</v>
      </c>
      <c r="BH42" s="23">
        <f t="shared" si="49"/>
        <v>15.803588906257804</v>
      </c>
      <c r="BI42" s="14" t="s">
        <v>30</v>
      </c>
    </row>
    <row r="43" spans="1:64" ht="15" customHeight="1" x14ac:dyDescent="0.2">
      <c r="A43" s="2" t="s">
        <v>48</v>
      </c>
      <c r="B43" s="23">
        <f>[2]FP!U41</f>
        <v>1533.91</v>
      </c>
      <c r="C43" s="23">
        <f>[3]REG8!B43</f>
        <v>545.35030000000006</v>
      </c>
      <c r="D43" s="23">
        <f t="shared" si="26"/>
        <v>988.55970000000002</v>
      </c>
      <c r="E43" s="23">
        <f t="shared" si="27"/>
        <v>181.27058883070202</v>
      </c>
      <c r="F43" s="23"/>
      <c r="G43" s="23">
        <f>[4]FP!U41</f>
        <v>7170.1522999999997</v>
      </c>
      <c r="H43" s="23">
        <f>[3]REG8!G43</f>
        <v>6163.2178700000004</v>
      </c>
      <c r="I43" s="23">
        <f t="shared" si="28"/>
        <v>1006.9344299999993</v>
      </c>
      <c r="J43" s="23">
        <f t="shared" si="29"/>
        <v>16.337803583114272</v>
      </c>
      <c r="K43" s="23"/>
      <c r="L43" s="16">
        <f>[5]FP!U41</f>
        <v>960.53420999999992</v>
      </c>
      <c r="M43" s="23">
        <f>[3]REG8!L43</f>
        <v>1124.9388700000002</v>
      </c>
      <c r="N43" s="23">
        <f t="shared" si="30"/>
        <v>-164.40466000000026</v>
      </c>
      <c r="O43" s="23">
        <f t="shared" si="31"/>
        <v>-14.614541677273559</v>
      </c>
      <c r="P43" s="23"/>
      <c r="Q43" s="23">
        <f>[6]FP!U41</f>
        <v>2.2738</v>
      </c>
      <c r="R43" s="23">
        <f>[3]REG8!Q43</f>
        <v>31.668900000000001</v>
      </c>
      <c r="S43" s="23">
        <f t="shared" si="32"/>
        <v>-29.395099999999999</v>
      </c>
      <c r="T43" s="23">
        <f t="shared" si="33"/>
        <v>-92.82008532029846</v>
      </c>
      <c r="U43" s="23"/>
      <c r="V43" s="16">
        <f>[7]FP!U41</f>
        <v>168.55</v>
      </c>
      <c r="W43" s="23">
        <f>[3]REG8!V43</f>
        <v>381.14082999999999</v>
      </c>
      <c r="X43" s="23">
        <f t="shared" si="34"/>
        <v>-212.59082999999998</v>
      </c>
      <c r="Y43" s="23">
        <f t="shared" si="35"/>
        <v>-55.777500930561544</v>
      </c>
      <c r="Z43" s="23"/>
      <c r="AA43" s="23">
        <f>[8]FP!U41</f>
        <v>1813.08861</v>
      </c>
      <c r="AB43" s="23">
        <f>[3]REG8!AA43</f>
        <v>2098.16473</v>
      </c>
      <c r="AC43" s="23">
        <f t="shared" si="36"/>
        <v>-285.07611999999995</v>
      </c>
      <c r="AD43" s="23">
        <f t="shared" si="37"/>
        <v>-13.586927466843843</v>
      </c>
      <c r="AE43" s="23"/>
      <c r="AF43" s="23">
        <f>[9]FP!U41</f>
        <v>204.20013000000029</v>
      </c>
      <c r="AG43" s="23">
        <v>0</v>
      </c>
      <c r="AH43" s="23">
        <f t="shared" si="38"/>
        <v>204.20013000000029</v>
      </c>
      <c r="AI43" s="23"/>
      <c r="AJ43" s="23"/>
      <c r="AK43" s="23">
        <f>[10]FP!U41</f>
        <v>7963.0929400000005</v>
      </c>
      <c r="AL43" s="23">
        <f>[3]REG8!AK43</f>
        <v>5276.7447699999993</v>
      </c>
      <c r="AM43" s="23">
        <f t="shared" si="40"/>
        <v>2686.3481700000011</v>
      </c>
      <c r="AN43" s="23">
        <f t="shared" si="41"/>
        <v>50.909192827986658</v>
      </c>
      <c r="AO43" s="24"/>
      <c r="AP43" s="23">
        <f>[11]FP!U41</f>
        <v>2549.1026699999998</v>
      </c>
      <c r="AQ43" s="23">
        <f>[3]REG8!AP43</f>
        <v>1591.38669</v>
      </c>
      <c r="AR43" s="23">
        <f t="shared" si="42"/>
        <v>957.71597999999972</v>
      </c>
      <c r="AS43" s="23">
        <f t="shared" si="43"/>
        <v>60.181223458642833</v>
      </c>
      <c r="AT43" s="24"/>
      <c r="AU43" s="23">
        <f>[12]FP!U41</f>
        <v>41.748949999999994</v>
      </c>
      <c r="AV43" s="23">
        <f>[3]REG8!AU43</f>
        <v>79.906660000000002</v>
      </c>
      <c r="AW43" s="23">
        <f t="shared" si="44"/>
        <v>-38.157710000000009</v>
      </c>
      <c r="AX43" s="23">
        <f t="shared" si="45"/>
        <v>-47.752853141402738</v>
      </c>
      <c r="AY43" s="23"/>
      <c r="AZ43" s="23">
        <f>[13]FP!U41</f>
        <v>506.88774999999998</v>
      </c>
      <c r="BA43" s="23">
        <f>[3]REG8!AZ43</f>
        <v>77.25761</v>
      </c>
      <c r="BB43" s="23">
        <f t="shared" si="46"/>
        <v>429.63013999999998</v>
      </c>
      <c r="BC43" s="23">
        <f t="shared" si="47"/>
        <v>556.10073881394987</v>
      </c>
      <c r="BD43" s="23"/>
      <c r="BE43" s="23">
        <f>L43+Q43+V43+AA43+AF43+AZ43+AP43+AU43+G43+AK43+B43</f>
        <v>22913.541359999999</v>
      </c>
      <c r="BF43" s="23">
        <f t="shared" si="50"/>
        <v>17369.77723</v>
      </c>
      <c r="BG43" s="23">
        <f t="shared" si="48"/>
        <v>5543.7641299999996</v>
      </c>
      <c r="BH43" s="23">
        <f t="shared" si="49"/>
        <v>31.916149853811337</v>
      </c>
      <c r="BI43" s="14"/>
    </row>
    <row r="44" spans="1:64" ht="15" customHeight="1" x14ac:dyDescent="0.2">
      <c r="A44" s="13" t="s">
        <v>49</v>
      </c>
      <c r="B44" s="23">
        <f>[2]FP!U42</f>
        <v>12394.6839</v>
      </c>
      <c r="C44" s="23">
        <f>[3]REG8!B44</f>
        <v>8224.9793900000004</v>
      </c>
      <c r="D44" s="23">
        <f t="shared" si="26"/>
        <v>4169.7045099999996</v>
      </c>
      <c r="E44" s="23">
        <f t="shared" si="27"/>
        <v>50.695622594137582</v>
      </c>
      <c r="F44" s="23"/>
      <c r="G44" s="23">
        <f>[4]FP!U42</f>
        <v>30038.547960000004</v>
      </c>
      <c r="H44" s="23">
        <f>[3]REG8!G44</f>
        <v>19137.058989999998</v>
      </c>
      <c r="I44" s="23">
        <f t="shared" si="28"/>
        <v>10901.488970000006</v>
      </c>
      <c r="J44" s="23">
        <f t="shared" si="29"/>
        <v>56.965330857246876</v>
      </c>
      <c r="K44" s="23"/>
      <c r="L44" s="16">
        <f>[5]FP!U42</f>
        <v>25723.108740000003</v>
      </c>
      <c r="M44" s="23">
        <f>[3]REG8!L44</f>
        <v>16742.2418</v>
      </c>
      <c r="N44" s="23">
        <f t="shared" si="30"/>
        <v>8980.8669400000035</v>
      </c>
      <c r="O44" s="23">
        <f t="shared" si="31"/>
        <v>53.641961735375268</v>
      </c>
      <c r="P44" s="23"/>
      <c r="Q44" s="23">
        <f>[6]FP!U42</f>
        <v>79528.280960000004</v>
      </c>
      <c r="R44" s="23">
        <f>[3]REG8!Q44</f>
        <v>49583.562479999993</v>
      </c>
      <c r="S44" s="23">
        <f t="shared" si="32"/>
        <v>29944.71848000001</v>
      </c>
      <c r="T44" s="23">
        <f t="shared" si="33"/>
        <v>60.392430439177303</v>
      </c>
      <c r="U44" s="23"/>
      <c r="V44" s="16">
        <f>[7]FP!U42</f>
        <v>14704.94541</v>
      </c>
      <c r="W44" s="23">
        <f>[3]REG8!V44</f>
        <v>11839.829570000002</v>
      </c>
      <c r="X44" s="23">
        <f t="shared" si="34"/>
        <v>2865.1158399999986</v>
      </c>
      <c r="Y44" s="23">
        <f t="shared" si="35"/>
        <v>24.198961843671185</v>
      </c>
      <c r="Z44" s="23"/>
      <c r="AA44" s="23">
        <f>[8]FP!U42</f>
        <v>24777.608339999999</v>
      </c>
      <c r="AB44" s="23">
        <f>[3]REG8!AA44</f>
        <v>16689.240429999998</v>
      </c>
      <c r="AC44" s="23">
        <f>AA44-AB44</f>
        <v>8088.3679100000008</v>
      </c>
      <c r="AD44" s="23">
        <f>AC44/AB44*100</f>
        <v>48.464565801692402</v>
      </c>
      <c r="AE44" s="23"/>
      <c r="AF44" s="23">
        <f>[9]FP!U42</f>
        <v>62269.119599999998</v>
      </c>
      <c r="AG44" s="23">
        <v>38620.625030000003</v>
      </c>
      <c r="AH44" s="23">
        <f t="shared" si="38"/>
        <v>23648.494569999995</v>
      </c>
      <c r="AI44" s="23">
        <f t="shared" si="39"/>
        <v>61.232811617186798</v>
      </c>
      <c r="AJ44" s="23"/>
      <c r="AK44" s="23">
        <f>[10]FP!U42</f>
        <v>29499.063620000001</v>
      </c>
      <c r="AL44" s="23">
        <f>[3]REG8!AK44</f>
        <v>20692.333590000002</v>
      </c>
      <c r="AM44" s="23">
        <f t="shared" si="40"/>
        <v>8806.7300299999988</v>
      </c>
      <c r="AN44" s="23">
        <f t="shared" si="41"/>
        <v>42.560352082551155</v>
      </c>
      <c r="AO44" s="24"/>
      <c r="AP44" s="23">
        <f>[11]FP!U42</f>
        <v>25256.775910000004</v>
      </c>
      <c r="AQ44" s="23">
        <f>[3]REG8!AP44</f>
        <v>17154.320510000001</v>
      </c>
      <c r="AR44" s="23">
        <f t="shared" si="42"/>
        <v>8102.4554000000026</v>
      </c>
      <c r="AS44" s="23">
        <f t="shared" si="43"/>
        <v>47.232738803479442</v>
      </c>
      <c r="AT44" s="24"/>
      <c r="AU44" s="23">
        <f>[12]FP!U42</f>
        <v>24963.696100000001</v>
      </c>
      <c r="AV44" s="23">
        <f>[3]REG8!AU44</f>
        <v>16329.464760000001</v>
      </c>
      <c r="AW44" s="23">
        <f>AU44-AV44</f>
        <v>8634.2313400000003</v>
      </c>
      <c r="AX44" s="23">
        <f t="shared" si="45"/>
        <v>52.875164415370591</v>
      </c>
      <c r="AY44" s="23"/>
      <c r="AZ44" s="23">
        <f>[13]FP!U42</f>
        <v>31834.475409999999</v>
      </c>
      <c r="BA44" s="23">
        <f>[3]REG8!AZ44</f>
        <v>19996.370849999999</v>
      </c>
      <c r="BB44" s="23">
        <f t="shared" si="46"/>
        <v>11838.10456</v>
      </c>
      <c r="BC44" s="23">
        <f t="shared" si="47"/>
        <v>59.201265313600651</v>
      </c>
      <c r="BD44" s="23"/>
      <c r="BE44" s="23">
        <f>L44+Q44+V44+AA44+AF44+AZ44+AP44+AU44+G44+AK44+B44</f>
        <v>360990.30595000001</v>
      </c>
      <c r="BF44" s="23">
        <f t="shared" si="50"/>
        <v>235010.02739999996</v>
      </c>
      <c r="BG44" s="23">
        <f t="shared" si="48"/>
        <v>125980.27855000005</v>
      </c>
      <c r="BH44" s="23">
        <f t="shared" si="49"/>
        <v>53.606341799013833</v>
      </c>
      <c r="BI44" s="14"/>
    </row>
    <row r="45" spans="1:64" ht="15" hidden="1" customHeight="1" x14ac:dyDescent="0.2">
      <c r="A45" s="13" t="s">
        <v>50</v>
      </c>
      <c r="B45" s="16"/>
      <c r="C45" s="16">
        <v>5215.4470499999998</v>
      </c>
      <c r="D45" s="16">
        <f t="shared" si="26"/>
        <v>-5215.4470499999998</v>
      </c>
      <c r="E45" s="16">
        <f t="shared" si="27"/>
        <v>-100</v>
      </c>
      <c r="F45" s="16"/>
      <c r="G45" s="16"/>
      <c r="H45" s="16">
        <v>9720.6206700000002</v>
      </c>
      <c r="I45" s="16">
        <f t="shared" si="28"/>
        <v>-9720.6206700000002</v>
      </c>
      <c r="J45" s="16">
        <f t="shared" si="29"/>
        <v>-100</v>
      </c>
      <c r="K45" s="16"/>
      <c r="L45" s="16"/>
      <c r="M45" s="16">
        <v>8333.6528300000009</v>
      </c>
      <c r="N45" s="16">
        <f t="shared" si="30"/>
        <v>-8333.6528300000009</v>
      </c>
      <c r="O45" s="16">
        <f t="shared" si="31"/>
        <v>-100</v>
      </c>
      <c r="P45" s="16"/>
      <c r="Q45" s="16"/>
      <c r="R45" s="16">
        <v>9920.2616300000009</v>
      </c>
      <c r="S45" s="16">
        <f t="shared" si="32"/>
        <v>-9920.2616300000009</v>
      </c>
      <c r="T45" s="16">
        <f t="shared" si="33"/>
        <v>-100</v>
      </c>
      <c r="U45" s="16"/>
      <c r="V45" s="16"/>
      <c r="W45" s="16">
        <v>6949.6868999999997</v>
      </c>
      <c r="X45" s="16">
        <f t="shared" si="34"/>
        <v>-6949.6868999999997</v>
      </c>
      <c r="Y45" s="16">
        <f t="shared" si="35"/>
        <v>-100</v>
      </c>
      <c r="Z45" s="16"/>
      <c r="AA45" s="16"/>
      <c r="AB45" s="16">
        <v>7833.7123499999998</v>
      </c>
      <c r="AC45" s="16">
        <f t="shared" si="36"/>
        <v>-7833.7123499999998</v>
      </c>
      <c r="AD45" s="16">
        <f t="shared" si="37"/>
        <v>-100</v>
      </c>
      <c r="AE45" s="16"/>
      <c r="AF45" s="16"/>
      <c r="AG45" s="16">
        <v>16978.266920000002</v>
      </c>
      <c r="AH45" s="16">
        <f t="shared" si="38"/>
        <v>-16978.266920000002</v>
      </c>
      <c r="AI45" s="16">
        <f t="shared" si="39"/>
        <v>-100</v>
      </c>
      <c r="AJ45" s="16"/>
      <c r="AK45" s="16"/>
      <c r="AL45" s="16">
        <v>10019.210690000002</v>
      </c>
      <c r="AM45" s="16">
        <f t="shared" si="40"/>
        <v>-10019.210690000002</v>
      </c>
      <c r="AN45" s="16">
        <f t="shared" si="41"/>
        <v>-100</v>
      </c>
      <c r="AO45" s="16"/>
      <c r="AP45" s="16"/>
      <c r="AQ45" s="16">
        <v>8549.9478500000005</v>
      </c>
      <c r="AR45" s="16">
        <f t="shared" si="42"/>
        <v>-8549.9478500000005</v>
      </c>
      <c r="AS45" s="16">
        <f t="shared" si="43"/>
        <v>-100</v>
      </c>
      <c r="AT45" s="16"/>
      <c r="AU45" s="16"/>
      <c r="AV45" s="16">
        <v>11529.19634</v>
      </c>
      <c r="AW45" s="16">
        <f t="shared" si="44"/>
        <v>-11529.19634</v>
      </c>
      <c r="AX45" s="16">
        <f t="shared" si="45"/>
        <v>-100</v>
      </c>
      <c r="AY45" s="16"/>
      <c r="AZ45" s="16"/>
      <c r="BA45" s="16">
        <v>9737.6609100000005</v>
      </c>
      <c r="BB45" s="16">
        <f t="shared" si="46"/>
        <v>-9737.6609100000005</v>
      </c>
      <c r="BC45" s="16">
        <f t="shared" si="47"/>
        <v>-100</v>
      </c>
      <c r="BD45" s="16"/>
      <c r="BE45" s="16">
        <f>L45+Q45+V45+AA45+AF45+AZ45+AP45+AU45+G45+AK45+B45</f>
        <v>0</v>
      </c>
      <c r="BF45" s="16">
        <f>M45+R45+W45+AB45+AG45+BA45+AQ45+AV45+H45+AL45+C45</f>
        <v>104787.66414000001</v>
      </c>
      <c r="BG45" s="16">
        <f t="shared" si="48"/>
        <v>-104787.66414000001</v>
      </c>
      <c r="BH45" s="16">
        <f t="shared" si="49"/>
        <v>-100</v>
      </c>
      <c r="BI45" s="14"/>
    </row>
    <row r="46" spans="1:64" ht="12" customHeight="1" x14ac:dyDescent="0.2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9"/>
      <c r="AP46" s="16"/>
      <c r="AQ46" s="16"/>
      <c r="AR46" s="16"/>
      <c r="AS46" s="16"/>
      <c r="AT46" s="19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4"/>
    </row>
    <row r="47" spans="1:64" ht="20.100000000000001" customHeight="1" x14ac:dyDescent="0.25">
      <c r="A47" s="1" t="s">
        <v>51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4"/>
    </row>
    <row r="48" spans="1:64" ht="15" customHeight="1" x14ac:dyDescent="0.2">
      <c r="A48" s="13" t="s">
        <v>52</v>
      </c>
      <c r="B48" s="16">
        <f>'[14]financial profile(mcso)'!X106</f>
        <v>87060.486310000008</v>
      </c>
      <c r="C48" s="16">
        <f>[3]REG8!B48</f>
        <v>86125.690310000005</v>
      </c>
      <c r="D48" s="16">
        <f>B48-C48</f>
        <v>934.7960000000021</v>
      </c>
      <c r="E48" s="16">
        <f>D48/C48*100</f>
        <v>1.0853857851650373</v>
      </c>
      <c r="F48" s="16"/>
      <c r="G48" s="16">
        <f>'[14]financial profile(mcso)'!Y106</f>
        <v>190365.81167000005</v>
      </c>
      <c r="H48" s="16">
        <f>[3]REG8!G48</f>
        <v>178928.19966999997</v>
      </c>
      <c r="I48" s="16">
        <f>G48-H48</f>
        <v>11437.612000000081</v>
      </c>
      <c r="J48" s="16">
        <f>I48/H48*100</f>
        <v>6.3922914448894277</v>
      </c>
      <c r="K48" s="16"/>
      <c r="L48" s="16">
        <f>'[14]financial profile(mcso)'!Z106</f>
        <v>205930.76062999998</v>
      </c>
      <c r="M48" s="16">
        <f>[3]REG8!L48</f>
        <v>189370.10437000002</v>
      </c>
      <c r="N48" s="16">
        <f>L48-M48</f>
        <v>16560.65625999996</v>
      </c>
      <c r="O48" s="16">
        <f>N48/M48*100</f>
        <v>8.7451270701329857</v>
      </c>
      <c r="P48" s="16"/>
      <c r="Q48" s="16">
        <f>'[14]financial profile(mcso)'!AA106</f>
        <v>41431.950240000006</v>
      </c>
      <c r="R48" s="16">
        <f>[3]REG8!Q48</f>
        <v>41431.950240000006</v>
      </c>
      <c r="S48" s="16">
        <f>Q48-R48</f>
        <v>0</v>
      </c>
      <c r="T48" s="16">
        <f>S48/R48*100</f>
        <v>0</v>
      </c>
      <c r="U48" s="16"/>
      <c r="V48" s="16">
        <f>'[14]financial profile(mcso)'!AB106</f>
        <v>117086.29115</v>
      </c>
      <c r="W48" s="16">
        <f>[3]REG8!V48</f>
        <v>110202.71915</v>
      </c>
      <c r="X48" s="16">
        <f>V48-W48</f>
        <v>6883.5720000000001</v>
      </c>
      <c r="Y48" s="16">
        <f>X48/W48*100</f>
        <v>6.2462814466769903</v>
      </c>
      <c r="Z48" s="16"/>
      <c r="AA48" s="16">
        <f>'[14]financial profile(mcso)'!AC106</f>
        <v>72753.897580000004</v>
      </c>
      <c r="AB48" s="16">
        <f>[3]REG8!AA48</f>
        <v>64581.929579999996</v>
      </c>
      <c r="AC48" s="16">
        <f>AA48-AB48</f>
        <v>8171.968000000008</v>
      </c>
      <c r="AD48" s="16">
        <f>AC48/AB48*100</f>
        <v>12.65364484019805</v>
      </c>
      <c r="AE48" s="16"/>
      <c r="AF48" s="16">
        <f>'[14]financial profile(mcso)'!AD106</f>
        <v>222055.41525999998</v>
      </c>
      <c r="AG48" s="16">
        <f>[3]REG8!AF48</f>
        <v>203493.37325999999</v>
      </c>
      <c r="AH48" s="16">
        <f>AF48-AG48</f>
        <v>18562.041999999987</v>
      </c>
      <c r="AI48" s="16">
        <f>AH48/AG48*100</f>
        <v>9.1216935975028459</v>
      </c>
      <c r="AJ48" s="16"/>
      <c r="AK48" s="16">
        <f>'[14]financial profile(mcso)'!AE106</f>
        <v>297142.58286000008</v>
      </c>
      <c r="AL48" s="16">
        <f>[3]REG8!AK48</f>
        <v>268180.56054999999</v>
      </c>
      <c r="AM48" s="16">
        <f>AK48-AL48</f>
        <v>28962.022310000088</v>
      </c>
      <c r="AN48" s="16">
        <f>AM48/AL48*100</f>
        <v>10.799448793232113</v>
      </c>
      <c r="AO48" s="16"/>
      <c r="AP48" s="16">
        <f>'[14]financial profile(mcso)'!AF106</f>
        <v>141327.36676</v>
      </c>
      <c r="AQ48" s="16">
        <f>[3]REG8!AP48</f>
        <v>131405.87875999999</v>
      </c>
      <c r="AR48" s="16">
        <f>AP48-AQ48</f>
        <v>9921.4880000000121</v>
      </c>
      <c r="AS48" s="16">
        <f>AR48/AQ48*100</f>
        <v>7.5502619012355154</v>
      </c>
      <c r="AT48" s="16"/>
      <c r="AU48" s="16">
        <f>'[14]financial profile(mcso)'!AG106</f>
        <v>65648.512749999994</v>
      </c>
      <c r="AV48" s="16">
        <f>[3]REG8!AU48</f>
        <v>57681.064749999998</v>
      </c>
      <c r="AW48" s="16">
        <f>AU48-AV48</f>
        <v>7967.4479999999967</v>
      </c>
      <c r="AX48" s="16">
        <f>AW48/AV48*100</f>
        <v>13.812935032548957</v>
      </c>
      <c r="AY48" s="16"/>
      <c r="AZ48" s="16">
        <f>'[14]financial profile(mcso)'!AH106</f>
        <v>80878.120360000015</v>
      </c>
      <c r="BA48" s="16">
        <f>[3]REG8!AZ48</f>
        <v>62298.880360000003</v>
      </c>
      <c r="BB48" s="16">
        <f>AZ48-BA48</f>
        <v>18579.240000000013</v>
      </c>
      <c r="BC48" s="16">
        <f>BB48/BA48*100</f>
        <v>29.82275105529683</v>
      </c>
      <c r="BD48" s="16"/>
      <c r="BE48" s="16">
        <f>L48+Q48+V48+AA48+AF48+AZ48+AP48+AU48+G48+AK48+B48</f>
        <v>1521681.1955700004</v>
      </c>
      <c r="BF48" s="16">
        <f>M48+R48+W48+AB48+AG48+BA48+AQ48+AV48+H48+AL48+C48</f>
        <v>1393700.351</v>
      </c>
      <c r="BG48" s="16">
        <f>BE48-BF48</f>
        <v>127980.84457000042</v>
      </c>
      <c r="BH48" s="16">
        <f>BG48/BF48*100</f>
        <v>9.1828092371629477</v>
      </c>
      <c r="BI48" s="17"/>
      <c r="BJ48" s="17"/>
      <c r="BK48" s="17"/>
    </row>
    <row r="49" spans="1:64" ht="15" customHeight="1" x14ac:dyDescent="0.2">
      <c r="A49" s="13" t="s">
        <v>53</v>
      </c>
      <c r="B49" s="16">
        <f>'[14]financial profile(mcso)'!X107</f>
        <v>88867.355144800007</v>
      </c>
      <c r="C49" s="16">
        <f>[3]REG8!B49</f>
        <v>87932.459140000006</v>
      </c>
      <c r="D49" s="16">
        <f>B49-C49</f>
        <v>934.89600480000081</v>
      </c>
      <c r="E49" s="16">
        <f>D49/C49*100</f>
        <v>1.0631978383676541</v>
      </c>
      <c r="F49" s="16"/>
      <c r="G49" s="16">
        <f>'[14]financial profile(mcso)'!Y107</f>
        <v>196244.72832000002</v>
      </c>
      <c r="H49" s="16">
        <f>[3]REG8!G49</f>
        <v>184807.11632</v>
      </c>
      <c r="I49" s="16">
        <f>G49-H49</f>
        <v>11437.612000000023</v>
      </c>
      <c r="J49" s="16">
        <f>I49/H49*100</f>
        <v>6.1889456573714385</v>
      </c>
      <c r="K49" s="16"/>
      <c r="L49" s="16">
        <f>'[14]financial profile(mcso)'!Z107</f>
        <v>209427.93818000003</v>
      </c>
      <c r="M49" s="16">
        <f>[3]REG8!L49</f>
        <v>193929.43618000002</v>
      </c>
      <c r="N49" s="16">
        <f>L49-M49</f>
        <v>15498.502000000008</v>
      </c>
      <c r="O49" s="16">
        <f>N49/M49*100</f>
        <v>7.9918254316042674</v>
      </c>
      <c r="P49" s="16"/>
      <c r="Q49" s="16">
        <f>'[14]financial profile(mcso)'!AA107</f>
        <v>41431.950240000006</v>
      </c>
      <c r="R49" s="16">
        <f>[3]REG8!Q49</f>
        <v>41431.950240000006</v>
      </c>
      <c r="S49" s="16">
        <f>Q49-R49</f>
        <v>0</v>
      </c>
      <c r="T49" s="16">
        <f>S49/R49*100</f>
        <v>0</v>
      </c>
      <c r="U49" s="16"/>
      <c r="V49" s="16">
        <f>'[14]financial profile(mcso)'!AB107</f>
        <v>118807.18415</v>
      </c>
      <c r="W49" s="16">
        <f>[3]REG8!V49</f>
        <v>111923.61215</v>
      </c>
      <c r="X49" s="16">
        <f>V49-W49</f>
        <v>6883.5720000000001</v>
      </c>
      <c r="Y49" s="16">
        <f>X49/W49*100</f>
        <v>6.1502411044191803</v>
      </c>
      <c r="Z49" s="16"/>
      <c r="AA49" s="16">
        <f>'[14]financial profile(mcso)'!AC107</f>
        <v>76839.881549999991</v>
      </c>
      <c r="AB49" s="16">
        <f>[3]REG8!AA49</f>
        <v>66624.921549999999</v>
      </c>
      <c r="AC49" s="16">
        <f>AA49-AB49</f>
        <v>10214.959999999992</v>
      </c>
      <c r="AD49" s="16">
        <f>AC49/AB49*100</f>
        <v>15.332040567333308</v>
      </c>
      <c r="AE49" s="16"/>
      <c r="AF49" s="16">
        <f>'[14]financial profile(mcso)'!AD107</f>
        <v>237629.13439999998</v>
      </c>
      <c r="AG49" s="16">
        <f>[3]REG8!AF49</f>
        <v>218921.85639999999</v>
      </c>
      <c r="AH49" s="16">
        <f>AF49-AG49</f>
        <v>18707.277999999991</v>
      </c>
      <c r="AI49" s="16">
        <f>AH49/AG49*100</f>
        <v>8.5451851668109597</v>
      </c>
      <c r="AJ49" s="16"/>
      <c r="AK49" s="16">
        <f>'[14]financial profile(mcso)'!AE107</f>
        <v>304294.82057000004</v>
      </c>
      <c r="AL49" s="16">
        <f>[3]REG8!AK49</f>
        <v>274546.49043000001</v>
      </c>
      <c r="AM49" s="16">
        <f>AK49-AL49</f>
        <v>29748.330140000035</v>
      </c>
      <c r="AN49" s="16">
        <f>AM49/AL49*100</f>
        <v>10.83544360498203</v>
      </c>
      <c r="AO49" s="16"/>
      <c r="AP49" s="16">
        <f>'[14]financial profile(mcso)'!AF107</f>
        <v>147708.15689999997</v>
      </c>
      <c r="AQ49" s="16">
        <f>[3]REG8!AP49</f>
        <v>137782.16890000002</v>
      </c>
      <c r="AR49" s="16">
        <f>AP49-AQ49</f>
        <v>9925.9879999999539</v>
      </c>
      <c r="AS49" s="16">
        <f>AR49/AQ49*100</f>
        <v>7.2041165262858282</v>
      </c>
      <c r="AT49" s="16"/>
      <c r="AU49" s="16">
        <f>'[14]financial profile(mcso)'!AG107</f>
        <v>67640.375750000007</v>
      </c>
      <c r="AV49" s="16">
        <f>[3]REG8!AU49</f>
        <v>61664.789750000004</v>
      </c>
      <c r="AW49" s="16">
        <f>AU49-AV49</f>
        <v>5975.586000000003</v>
      </c>
      <c r="AX49" s="16">
        <f>AW49/AV49*100</f>
        <v>9.690434402235196</v>
      </c>
      <c r="AY49" s="16"/>
      <c r="AZ49" s="16">
        <f>'[14]financial profile(mcso)'!AH107</f>
        <v>90621.351080000008</v>
      </c>
      <c r="BA49" s="16">
        <f>[3]REG8!AZ49</f>
        <v>72042.111080000002</v>
      </c>
      <c r="BB49" s="16">
        <f>AZ49-BA49</f>
        <v>18579.240000000005</v>
      </c>
      <c r="BC49" s="16">
        <f>BB49/BA49*100</f>
        <v>25.789416386436081</v>
      </c>
      <c r="BD49" s="16"/>
      <c r="BE49" s="16">
        <f>L49+Q49+V49+AA49+AF49+AZ49+AP49+AU49+G49+AK49+B49</f>
        <v>1579512.8762848</v>
      </c>
      <c r="BF49" s="16">
        <f>M49+R49+W49+AB49+AG49+BA49+AQ49+AV49+H49+AL49+C49</f>
        <v>1451606.9121399999</v>
      </c>
      <c r="BG49" s="16">
        <f>BE49-BF49</f>
        <v>127905.96414480009</v>
      </c>
      <c r="BH49" s="16">
        <f>BG49/BF49*100</f>
        <v>8.8113361182771932</v>
      </c>
      <c r="BI49" s="17"/>
      <c r="BJ49" s="17"/>
      <c r="BK49" s="17"/>
    </row>
    <row r="50" spans="1:64" ht="15" customHeight="1" x14ac:dyDescent="0.2">
      <c r="A50" s="13" t="s">
        <v>54</v>
      </c>
      <c r="B50" s="25">
        <f>'[14]financial profile(mcso)'!X108</f>
        <v>-7.7316070449595395</v>
      </c>
      <c r="C50" s="25">
        <f>[3]REG8!B50</f>
        <v>-7.7311791235734892</v>
      </c>
      <c r="D50" s="25">
        <f>B50-C50</f>
        <v>-4.2792138605030061E-4</v>
      </c>
      <c r="E50" s="16">
        <f>D50/C50*100</f>
        <v>5.5350080396599022E-3</v>
      </c>
      <c r="F50" s="16"/>
      <c r="G50" s="25">
        <f>'[14]financial profile(mcso)'!Y108</f>
        <v>-2.0559944331036832</v>
      </c>
      <c r="H50" s="25">
        <f>[3]REG8!G50</f>
        <v>-2.0559944331037032</v>
      </c>
      <c r="I50" s="25">
        <f>G50-H50</f>
        <v>1.9984014443252818E-14</v>
      </c>
      <c r="J50" s="16">
        <f>I50/H50*100</f>
        <v>-9.7198777007801536E-13</v>
      </c>
      <c r="K50" s="16"/>
      <c r="L50" s="25">
        <f>'[14]financial profile(mcso)'!Z108</f>
        <v>-0.57767511364194701</v>
      </c>
      <c r="M50" s="25">
        <f>[3]REG8!L50</f>
        <v>-1.7680963885604475</v>
      </c>
      <c r="N50" s="25">
        <f>L50-M50</f>
        <v>1.1904212749185006</v>
      </c>
      <c r="O50" s="16">
        <f>N50/M50*100</f>
        <v>-67.327849466833669</v>
      </c>
      <c r="P50" s="16"/>
      <c r="Q50" s="16">
        <f>'[14]financial profile(mcso)'!AA108</f>
        <v>0</v>
      </c>
      <c r="R50" s="16">
        <f>[3]REG8!Q50</f>
        <v>0</v>
      </c>
      <c r="S50" s="16">
        <f>Q50-R50</f>
        <v>0</v>
      </c>
      <c r="T50" s="16"/>
      <c r="U50" s="16"/>
      <c r="V50" s="25">
        <f>'[14]financial profile(mcso)'!AB108</f>
        <v>-0.99999999999999789</v>
      </c>
      <c r="W50" s="25">
        <f>[3]REG8!V50</f>
        <v>-0.99999999999999789</v>
      </c>
      <c r="X50" s="25">
        <f>V50-W50</f>
        <v>0</v>
      </c>
      <c r="Y50" s="16">
        <f t="shared" ref="Y50:Y51" si="51">X50/W50*100</f>
        <v>0</v>
      </c>
      <c r="Z50" s="16"/>
      <c r="AA50" s="25">
        <f>'[14]financial profile(mcso)'!AC108</f>
        <v>-1.9999999853156483</v>
      </c>
      <c r="AB50" s="25">
        <f>[3]REG8!AA50</f>
        <v>-1.4057364801403696</v>
      </c>
      <c r="AC50" s="25">
        <f>AA50-AB50</f>
        <v>-0.59426350517527871</v>
      </c>
      <c r="AD50" s="16">
        <f>AC50/AB50*100</f>
        <v>42.274175392811792</v>
      </c>
      <c r="AE50" s="16"/>
      <c r="AF50" s="25">
        <f>'[14]financial profile(mcso)'!AD108</f>
        <v>-3.3930107467612332</v>
      </c>
      <c r="AG50" s="25">
        <f>[3]REG8!AF50</f>
        <v>-3.3519274913103105</v>
      </c>
      <c r="AH50" s="25">
        <f>AF50-AG50</f>
        <v>-4.1083255450922618E-2</v>
      </c>
      <c r="AI50" s="16">
        <f>AH50/AG50*100</f>
        <v>1.2256606253395612</v>
      </c>
      <c r="AJ50" s="16"/>
      <c r="AK50" s="25">
        <f>'[14]financial profile(mcso)'!AE108</f>
        <v>-1.0889327504366864</v>
      </c>
      <c r="AL50" s="25">
        <f>[3]REG8!AK50</f>
        <v>-0.93714878688978454</v>
      </c>
      <c r="AM50" s="25">
        <f>AK50-AL50</f>
        <v>-0.15178396354690182</v>
      </c>
      <c r="AN50" s="16">
        <f>AM50/AL50*100</f>
        <v>16.196357042796102</v>
      </c>
      <c r="AO50" s="16"/>
      <c r="AP50" s="25">
        <f>'[14]financial profile(mcso)'!AF108</f>
        <v>-2.5725133729940381</v>
      </c>
      <c r="AQ50" s="25">
        <f>[3]REG8!AP50</f>
        <v>-3.2300501253006004</v>
      </c>
      <c r="AR50" s="25">
        <f>AP50-AQ50</f>
        <v>0.65753675230656228</v>
      </c>
      <c r="AS50" s="16">
        <f>AR50/AQ50*100</f>
        <v>-20.356859082654932</v>
      </c>
      <c r="AT50" s="16"/>
      <c r="AU50" s="25">
        <f>'[14]financial profile(mcso)'!AG108</f>
        <v>-1.0000005020428182</v>
      </c>
      <c r="AV50" s="25">
        <f>[3]REG8!AU50</f>
        <v>-2.6816625301320838</v>
      </c>
      <c r="AW50" s="25">
        <f>AU50-AV50</f>
        <v>1.6816620280892656</v>
      </c>
      <c r="AX50" s="16">
        <f t="shared" ref="AX50:AX51" si="52">AW50/AV50*100</f>
        <v>-62.709681370923143</v>
      </c>
      <c r="AY50" s="16"/>
      <c r="AZ50" s="25">
        <f>'[14]financial profile(mcso)'!AH108</f>
        <v>-2.0976596932920812</v>
      </c>
      <c r="BA50" s="25">
        <f>[3]REG8!AZ50</f>
        <v>-2.0976596932920826</v>
      </c>
      <c r="BB50" s="25">
        <f>AZ50-BA50</f>
        <v>0</v>
      </c>
      <c r="BC50" s="16">
        <f>BB50/BA50*100</f>
        <v>0</v>
      </c>
      <c r="BD50" s="16"/>
      <c r="BE50" s="25">
        <f>+'[14]financial profile(mcso)'!$I$117</f>
        <v>-1.7426544178003822</v>
      </c>
      <c r="BF50" s="25">
        <f>+'[15]financial profile(mcso)'!$I$117</f>
        <v>-2.0428381953488359</v>
      </c>
      <c r="BG50" s="25">
        <f>BE50-BF50</f>
        <v>0.30018377754845371</v>
      </c>
      <c r="BH50" s="16">
        <f t="shared" ref="BH50:BH51" si="53">BG50/BF50*100</f>
        <v>-14.694447080141568</v>
      </c>
      <c r="BI50" s="14"/>
    </row>
    <row r="51" spans="1:64" ht="15" customHeight="1" x14ac:dyDescent="0.2">
      <c r="A51" s="13" t="s">
        <v>55</v>
      </c>
      <c r="B51" s="16">
        <f>'[14]financial profile(mcso)'!X109</f>
        <v>-1806.8688347999996</v>
      </c>
      <c r="C51" s="16">
        <f>[3]REG8!B51</f>
        <v>-1806.7688300000009</v>
      </c>
      <c r="D51" s="16">
        <f>B51-C51</f>
        <v>-0.10000479999871459</v>
      </c>
      <c r="E51" s="16">
        <f>D51/C51*100</f>
        <v>5.5350080396679487E-3</v>
      </c>
      <c r="F51" s="16"/>
      <c r="G51" s="16">
        <f>'[14]financial profile(mcso)'!Y109</f>
        <v>-5878.9166499999701</v>
      </c>
      <c r="H51" s="16">
        <f>[3]REG8!G51</f>
        <v>-5878.9166500000283</v>
      </c>
      <c r="I51" s="16">
        <f>G51-H51</f>
        <v>5.8207660913467407E-11</v>
      </c>
      <c r="J51" s="16">
        <f>I51/H51*100</f>
        <v>-9.9010862679039904E-13</v>
      </c>
      <c r="K51" s="16"/>
      <c r="L51" s="16">
        <f>'[14]financial profile(mcso)'!Z109</f>
        <v>-3497.1775500000513</v>
      </c>
      <c r="M51" s="16">
        <f>[3]REG8!L51</f>
        <v>-4559.3318100000033</v>
      </c>
      <c r="N51" s="16">
        <f>L51-M51</f>
        <v>1062.154259999952</v>
      </c>
      <c r="O51" s="16">
        <f>N51/M51*100</f>
        <v>-23.296270248862438</v>
      </c>
      <c r="P51" s="16"/>
      <c r="Q51" s="16">
        <f>'[14]financial profile(mcso)'!AA109</f>
        <v>0</v>
      </c>
      <c r="R51" s="16">
        <f>[3]REG8!Q51</f>
        <v>0</v>
      </c>
      <c r="S51" s="16">
        <f>Q51-R51</f>
        <v>0</v>
      </c>
      <c r="T51" s="16"/>
      <c r="U51" s="16"/>
      <c r="V51" s="16">
        <f>'[14]financial profile(mcso)'!AB109</f>
        <v>-1720.8929999999964</v>
      </c>
      <c r="W51" s="16">
        <f>[3]REG8!V51</f>
        <v>-1720.8929999999964</v>
      </c>
      <c r="X51" s="16">
        <f>V51-W51</f>
        <v>0</v>
      </c>
      <c r="Y51" s="16">
        <f t="shared" si="51"/>
        <v>0</v>
      </c>
      <c r="Z51" s="16"/>
      <c r="AA51" s="16">
        <f>'[14]financial profile(mcso)'!AC109</f>
        <v>-4085.9839699999866</v>
      </c>
      <c r="AB51" s="16">
        <f>[3]REG8!AA51</f>
        <v>-2042.9919700000028</v>
      </c>
      <c r="AC51" s="16">
        <f>AA51-AB51</f>
        <v>-2042.9919999999838</v>
      </c>
      <c r="AD51" s="16">
        <f>AC51/AB51*100</f>
        <v>100.00000146843362</v>
      </c>
      <c r="AE51" s="16"/>
      <c r="AF51" s="16">
        <f>'[14]financial profile(mcso)'!AD109</f>
        <v>-15573.719140000001</v>
      </c>
      <c r="AG51" s="16">
        <f>[3]REG8!AF51</f>
        <v>-15428.483139999997</v>
      </c>
      <c r="AH51" s="16">
        <f>AF51-AG51</f>
        <v>-145.23600000000442</v>
      </c>
      <c r="AI51" s="16">
        <f>AH51/AG51*100</f>
        <v>0.94134983123172045</v>
      </c>
      <c r="AJ51" s="16"/>
      <c r="AK51" s="16">
        <f>'[14]financial profile(mcso)'!AE109</f>
        <v>-7152.2377099999576</v>
      </c>
      <c r="AL51" s="16">
        <f>[3]REG8!AK51</f>
        <v>-6365.9298800000106</v>
      </c>
      <c r="AM51" s="16">
        <f>AK51-AL51</f>
        <v>-786.30782999994699</v>
      </c>
      <c r="AN51" s="16">
        <f>AM51/AL51*100</f>
        <v>12.351814186177396</v>
      </c>
      <c r="AO51" s="16"/>
      <c r="AP51" s="16">
        <f>'[14]financial profile(mcso)'!AF109</f>
        <v>-6380.7901399999682</v>
      </c>
      <c r="AQ51" s="16">
        <f>[3]REG8!AP51</f>
        <v>-6376.2901400000264</v>
      </c>
      <c r="AR51" s="16">
        <f>AP51-AQ51</f>
        <v>-4.4999999999417923</v>
      </c>
      <c r="AS51" s="16">
        <f>AR51/AQ51*100</f>
        <v>7.0573952896405903E-2</v>
      </c>
      <c r="AT51" s="16"/>
      <c r="AU51" s="16">
        <f>'[14]financial profile(mcso)'!AG109</f>
        <v>-1991.8630000000121</v>
      </c>
      <c r="AV51" s="16">
        <f>[3]REG8!AU51</f>
        <v>-3983.7250000000058</v>
      </c>
      <c r="AW51" s="16">
        <f>AU51-AV51</f>
        <v>1991.8619999999937</v>
      </c>
      <c r="AX51" s="16">
        <f t="shared" si="52"/>
        <v>-49.999987448932615</v>
      </c>
      <c r="AY51" s="16"/>
      <c r="AZ51" s="16">
        <f>'[14]financial profile(mcso)'!AH109</f>
        <v>-9743.2307199999923</v>
      </c>
      <c r="BA51" s="16">
        <f>[3]REG8!AZ51</f>
        <v>-9743.2307199999996</v>
      </c>
      <c r="BB51" s="16">
        <f>AZ51-BA51</f>
        <v>0</v>
      </c>
      <c r="BC51" s="16">
        <f>BB51/BA51*100</f>
        <v>0</v>
      </c>
      <c r="BD51" s="16"/>
      <c r="BE51" s="16">
        <f>L51+Q51+V51+AA51+AF51+AZ51+AP51+AU51+G51+AK51+B51</f>
        <v>-57831.680714799935</v>
      </c>
      <c r="BF51" s="16">
        <f>M51+R51+W51+AB51+AG51+BA51+AQ51+AV51+H51+AL51+C51</f>
        <v>-57906.561140000071</v>
      </c>
      <c r="BG51" s="16">
        <f>BE51-BF51</f>
        <v>74.880425200135505</v>
      </c>
      <c r="BH51" s="16">
        <f t="shared" si="53"/>
        <v>-0.12931250574368922</v>
      </c>
      <c r="BI51" s="17"/>
      <c r="BJ51" s="17"/>
      <c r="BK51" s="17"/>
      <c r="BL51" s="17"/>
    </row>
    <row r="52" spans="1:64" ht="15" customHeight="1" x14ac:dyDescent="0.2">
      <c r="A52" s="13" t="s">
        <v>56</v>
      </c>
      <c r="B52" s="16">
        <f>'[14]financial profile(mcso)'!X110</f>
        <v>642.80416519999972</v>
      </c>
      <c r="C52" s="16">
        <f>[3]REG8!B52</f>
        <v>1480.99317</v>
      </c>
      <c r="D52" s="16">
        <f>B52-C52</f>
        <v>-838.18900480000025</v>
      </c>
      <c r="E52" s="16">
        <f>D52/C52*100</f>
        <v>-56.596412581700172</v>
      </c>
      <c r="F52" s="16"/>
      <c r="G52" s="16">
        <f>'[14]financial profile(mcso)'!Y110</f>
        <v>12196.360380000002</v>
      </c>
      <c r="H52" s="16">
        <f>[3]REG8!G52</f>
        <v>22829.662379999998</v>
      </c>
      <c r="I52" s="16">
        <f>G52-H52</f>
        <v>-10633.301999999996</v>
      </c>
      <c r="J52" s="16">
        <f>I52/H52*100</f>
        <v>-46.57669405271335</v>
      </c>
      <c r="K52" s="16"/>
      <c r="L52" s="16">
        <f>'[14]financial profile(mcso)'!Z110</f>
        <v>68010.067280000003</v>
      </c>
      <c r="M52" s="16">
        <f>[3]REG8!L52</f>
        <v>50894.181280000004</v>
      </c>
      <c r="N52" s="16">
        <f>L52-M52</f>
        <v>17115.885999999999</v>
      </c>
      <c r="O52" s="16">
        <f>N52/M52*100</f>
        <v>33.630339597831522</v>
      </c>
      <c r="P52" s="16"/>
      <c r="Q52" s="16">
        <f>'[14]financial profile(mcso)'!AA110</f>
        <v>6.62E-3</v>
      </c>
      <c r="R52" s="16">
        <f>[3]REG8!Q52</f>
        <v>6.62E-3</v>
      </c>
      <c r="S52" s="16">
        <f>Q52-R52</f>
        <v>0</v>
      </c>
      <c r="T52" s="16">
        <f>S52/R52*100</f>
        <v>0</v>
      </c>
      <c r="U52" s="16"/>
      <c r="V52" s="16">
        <f>'[14]financial profile(mcso)'!AB110</f>
        <v>20946.631600000001</v>
      </c>
      <c r="W52" s="16">
        <f>[3]REG8!V52</f>
        <v>26439.561600000001</v>
      </c>
      <c r="X52" s="16">
        <f>V52-W52</f>
        <v>-5492.93</v>
      </c>
      <c r="Y52" s="16">
        <f>X52/W52*100</f>
        <v>-20.775420118917552</v>
      </c>
      <c r="Z52" s="16"/>
      <c r="AA52" s="16">
        <f>'[14]financial profile(mcso)'!AC110</f>
        <v>46479.614560000002</v>
      </c>
      <c r="AB52" s="16">
        <f>[3]REG8!AA52</f>
        <v>54501.105560000004</v>
      </c>
      <c r="AC52" s="16">
        <f>AA52-AB52</f>
        <v>-8021.4910000000018</v>
      </c>
      <c r="AD52" s="16">
        <f>AC52/AB52*100</f>
        <v>-14.718033547354706</v>
      </c>
      <c r="AE52" s="16"/>
      <c r="AF52" s="16">
        <f>'[14]financial profile(mcso)'!AD110</f>
        <v>109517.11685000001</v>
      </c>
      <c r="AG52" s="16">
        <f>[3]REG8!AF52</f>
        <v>110475.80486</v>
      </c>
      <c r="AH52" s="16">
        <f>AF52-AG52</f>
        <v>-958.68800999999803</v>
      </c>
      <c r="AI52" s="16">
        <f>AH52/AG52*100</f>
        <v>-0.86778096906819679</v>
      </c>
      <c r="AJ52" s="16"/>
      <c r="AK52" s="16">
        <f>'[14]financial profile(mcso)'!AE110</f>
        <v>128112.50627</v>
      </c>
      <c r="AL52" s="16">
        <f>[3]REG8!AK52</f>
        <v>108719.13941</v>
      </c>
      <c r="AM52" s="16">
        <f>AK52-AL52</f>
        <v>19393.366859999995</v>
      </c>
      <c r="AN52" s="16">
        <f>AM52/AL52*100</f>
        <v>17.838043020984571</v>
      </c>
      <c r="AO52" s="16"/>
      <c r="AP52" s="16">
        <f>'[14]financial profile(mcso)'!AF110</f>
        <v>26948.308779999999</v>
      </c>
      <c r="AQ52" s="16">
        <f>[3]REG8!AP52</f>
        <v>35356.145779999999</v>
      </c>
      <c r="AR52" s="16">
        <f>AP52-AQ52</f>
        <v>-8407.8369999999995</v>
      </c>
      <c r="AS52" s="16">
        <f>AR52/AQ52*100</f>
        <v>-23.780411621552037</v>
      </c>
      <c r="AT52" s="16"/>
      <c r="AU52" s="16">
        <f>'[14]financial profile(mcso)'!AG110</f>
        <v>26622.275000000009</v>
      </c>
      <c r="AV52" s="16">
        <f>[3]REG8!AU52</f>
        <v>31339.33</v>
      </c>
      <c r="AW52" s="16">
        <f>AU52-AV52</f>
        <v>-4717.054999999993</v>
      </c>
      <c r="AX52" s="16">
        <f>AW52/AV52*100</f>
        <v>-15.051550240544367</v>
      </c>
      <c r="AY52" s="16"/>
      <c r="AZ52" s="16">
        <f>'[14]financial profile(mcso)'!AH110</f>
        <v>110362.84939</v>
      </c>
      <c r="BA52" s="16">
        <f>[3]REG8!AZ52</f>
        <v>123790.38404999999</v>
      </c>
      <c r="BB52" s="16">
        <f>AZ52-BA52</f>
        <v>-13427.53465999999</v>
      </c>
      <c r="BC52" s="16">
        <f>BB52/BA52*100</f>
        <v>-10.846993296810917</v>
      </c>
      <c r="BD52" s="16"/>
      <c r="BE52" s="16">
        <f>L52+Q52+V52+AA52+AF52+AZ52+AP52+AU52+G52+AK52+B52</f>
        <v>549838.54089519999</v>
      </c>
      <c r="BF52" s="16">
        <f>M52+R52+W52+AB52+AG52+BA52+AQ52+AV52+H52+AL52+C52</f>
        <v>565826.31471000006</v>
      </c>
      <c r="BG52" s="16">
        <f>BE52-BF52</f>
        <v>-15987.773814800079</v>
      </c>
      <c r="BH52" s="16">
        <f>BG52/BF52*100</f>
        <v>-2.8255620848942327</v>
      </c>
      <c r="BI52" s="17"/>
      <c r="BJ52" s="17"/>
      <c r="BK52" s="17"/>
      <c r="BL52" s="17"/>
    </row>
    <row r="53" spans="1:64" ht="18" customHeight="1" x14ac:dyDescent="0.2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 t="s">
        <v>30</v>
      </c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</row>
    <row r="54" spans="1:64" ht="20.100000000000001" customHeight="1" x14ac:dyDescent="0.25">
      <c r="A54" s="1" t="s">
        <v>57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4"/>
    </row>
    <row r="55" spans="1:64" ht="15.75" x14ac:dyDescent="0.25">
      <c r="A55" s="1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4"/>
    </row>
    <row r="56" spans="1:64" x14ac:dyDescent="0.2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</row>
    <row r="57" spans="1:64" ht="15" customHeight="1" x14ac:dyDescent="0.2">
      <c r="A57" s="13" t="s">
        <v>58</v>
      </c>
      <c r="B57" s="16">
        <v>46451</v>
      </c>
      <c r="C57" s="16">
        <v>39964</v>
      </c>
      <c r="D57" s="16">
        <f>B57-C57</f>
        <v>6487</v>
      </c>
      <c r="E57" s="16">
        <f t="shared" ref="E57:E62" si="54">D57/C57*100</f>
        <v>16.232108898008207</v>
      </c>
      <c r="F57" s="16"/>
      <c r="G57" s="16">
        <v>109595</v>
      </c>
      <c r="H57" s="16">
        <v>95695</v>
      </c>
      <c r="I57" s="16">
        <f>G57-H57</f>
        <v>13900</v>
      </c>
      <c r="J57" s="16">
        <f>I57/H57*100</f>
        <v>14.525314802236272</v>
      </c>
      <c r="K57" s="16"/>
      <c r="L57" s="16">
        <v>95546</v>
      </c>
      <c r="M57" s="16">
        <v>83181</v>
      </c>
      <c r="N57" s="16">
        <f>L57-M57</f>
        <v>12365</v>
      </c>
      <c r="O57" s="16">
        <f t="shared" ref="O57:O62" si="55">N57/M57*100</f>
        <v>14.865173537226047</v>
      </c>
      <c r="P57" s="16"/>
      <c r="Q57" s="16">
        <v>272603</v>
      </c>
      <c r="R57" s="16">
        <v>242870</v>
      </c>
      <c r="S57" s="16">
        <f>Q57-R57</f>
        <v>29733</v>
      </c>
      <c r="T57" s="16">
        <f>S57/R57*100</f>
        <v>12.242351875488945</v>
      </c>
      <c r="U57" s="16"/>
      <c r="V57" s="23">
        <v>60297.692999999999</v>
      </c>
      <c r="W57" s="16">
        <v>51428.998</v>
      </c>
      <c r="X57" s="16">
        <v>51493</v>
      </c>
      <c r="Y57" s="16">
        <f>X57/W57*100</f>
        <v>100.12444730111211</v>
      </c>
      <c r="Z57" s="16"/>
      <c r="AA57" s="16">
        <v>88310</v>
      </c>
      <c r="AB57" s="16">
        <v>77566</v>
      </c>
      <c r="AC57" s="16">
        <f>AA57-AB57</f>
        <v>10744</v>
      </c>
      <c r="AD57" s="16">
        <f t="shared" ref="AD57:AD62" si="56">AC57/AB57*100</f>
        <v>13.851429750148261</v>
      </c>
      <c r="AE57" s="16"/>
      <c r="AF57" s="23">
        <v>245842</v>
      </c>
      <c r="AG57" s="16">
        <v>219346</v>
      </c>
      <c r="AH57" s="16">
        <f>AF57-AG57</f>
        <v>26496</v>
      </c>
      <c r="AI57" s="16">
        <f>AH57/AG57*100</f>
        <v>12.079545558159255</v>
      </c>
      <c r="AJ57" s="16"/>
      <c r="AK57" s="23">
        <v>116607</v>
      </c>
      <c r="AL57" s="16">
        <v>101998</v>
      </c>
      <c r="AM57" s="16">
        <f>AK57-AL57</f>
        <v>14609</v>
      </c>
      <c r="AN57" s="16">
        <f>AM57/AL57*100</f>
        <v>14.322829859409008</v>
      </c>
      <c r="AO57" s="16"/>
      <c r="AP57" s="16">
        <v>87525</v>
      </c>
      <c r="AQ57" s="16">
        <v>77533</v>
      </c>
      <c r="AR57" s="16">
        <f>AP57-AQ57</f>
        <v>9992</v>
      </c>
      <c r="AS57" s="16">
        <f>AR57/AQ57*100</f>
        <v>12.887415681064837</v>
      </c>
      <c r="AT57" s="16"/>
      <c r="AU57" s="16">
        <v>90755</v>
      </c>
      <c r="AV57" s="16">
        <v>77921</v>
      </c>
      <c r="AW57" s="16">
        <f>AU57-AV57</f>
        <v>12834</v>
      </c>
      <c r="AX57" s="16">
        <f>AW57/AV57*100</f>
        <v>16.47052784230182</v>
      </c>
      <c r="AY57" s="16"/>
      <c r="AZ57" s="16">
        <v>118101</v>
      </c>
      <c r="BA57" s="16">
        <v>97901</v>
      </c>
      <c r="BB57" s="16">
        <f>AZ57-BA57</f>
        <v>20200</v>
      </c>
      <c r="BC57" s="16">
        <f t="shared" ref="BC57:BC62" si="57">BB57/BA57*100</f>
        <v>20.633088528207068</v>
      </c>
      <c r="BD57" s="16"/>
      <c r="BE57" s="16">
        <f t="shared" ref="BE57:BF59" si="58">L57+Q57+V57+AA57+AF57+AZ57+AP57+AU57+G57+AK57+B57</f>
        <v>1331632.693</v>
      </c>
      <c r="BF57" s="16">
        <f t="shared" si="58"/>
        <v>1165403.9980000001</v>
      </c>
      <c r="BG57" s="16">
        <f t="shared" ref="BG57:BG62" si="59">BE57-BF57</f>
        <v>166228.69499999983</v>
      </c>
      <c r="BH57" s="16">
        <f>BG57/BF57*100</f>
        <v>14.263611184213545</v>
      </c>
      <c r="BI57" s="17"/>
      <c r="BJ57" s="17"/>
    </row>
    <row r="58" spans="1:64" ht="15" customHeight="1" x14ac:dyDescent="0.2">
      <c r="A58" s="13" t="s">
        <v>59</v>
      </c>
      <c r="B58" s="16">
        <v>40519</v>
      </c>
      <c r="C58" s="16">
        <v>34978</v>
      </c>
      <c r="D58" s="16">
        <f>B58-C58</f>
        <v>5541</v>
      </c>
      <c r="E58" s="16">
        <f t="shared" si="54"/>
        <v>15.841386014065984</v>
      </c>
      <c r="F58" s="16"/>
      <c r="G58" s="16">
        <v>94183</v>
      </c>
      <c r="H58" s="16">
        <v>81131</v>
      </c>
      <c r="I58" s="16">
        <f>G58-H58</f>
        <v>13052</v>
      </c>
      <c r="J58" s="16">
        <f>I58/H58*100</f>
        <v>16.087562090939343</v>
      </c>
      <c r="K58" s="16"/>
      <c r="L58" s="16">
        <v>84428</v>
      </c>
      <c r="M58" s="16">
        <v>72364</v>
      </c>
      <c r="N58" s="16">
        <f>L58-M58</f>
        <v>12064</v>
      </c>
      <c r="O58" s="16">
        <f t="shared" si="55"/>
        <v>16.671273008678348</v>
      </c>
      <c r="P58" s="16"/>
      <c r="Q58" s="16">
        <v>252488</v>
      </c>
      <c r="R58" s="16">
        <v>226338</v>
      </c>
      <c r="S58" s="16">
        <f>Q58-R58</f>
        <v>26150</v>
      </c>
      <c r="T58" s="16">
        <f>S58/R58*100</f>
        <v>11.553517305976019</v>
      </c>
      <c r="U58" s="16"/>
      <c r="V58" s="23">
        <v>53967.127999999997</v>
      </c>
      <c r="W58" s="16">
        <v>46211.928999999996</v>
      </c>
      <c r="X58" s="16">
        <v>46212</v>
      </c>
      <c r="Y58" s="16">
        <f>X58/W58*100</f>
        <v>100.00015363998331</v>
      </c>
      <c r="Z58" s="16"/>
      <c r="AA58" s="16">
        <v>79822</v>
      </c>
      <c r="AB58" s="16">
        <v>69374</v>
      </c>
      <c r="AC58" s="16">
        <f>AA58-AB58</f>
        <v>10448</v>
      </c>
      <c r="AD58" s="16">
        <f t="shared" si="56"/>
        <v>15.060397266987632</v>
      </c>
      <c r="AE58" s="16"/>
      <c r="AF58" s="23">
        <v>225691</v>
      </c>
      <c r="AG58" s="16">
        <v>200924</v>
      </c>
      <c r="AH58" s="16">
        <f>AF58-AG58</f>
        <v>24767</v>
      </c>
      <c r="AI58" s="16">
        <f>AH58/AG58*100</f>
        <v>12.326551332842268</v>
      </c>
      <c r="AJ58" s="16"/>
      <c r="AK58" s="23">
        <v>104307</v>
      </c>
      <c r="AL58" s="16">
        <v>90722</v>
      </c>
      <c r="AM58" s="16">
        <f>AK58-AL58</f>
        <v>13585</v>
      </c>
      <c r="AN58" s="16">
        <f>AM58/AL58*100</f>
        <v>14.974317144683761</v>
      </c>
      <c r="AO58" s="16"/>
      <c r="AP58" s="16">
        <v>80990</v>
      </c>
      <c r="AQ58" s="16">
        <v>72150</v>
      </c>
      <c r="AR58" s="16">
        <f>AP58-AQ58</f>
        <v>8840</v>
      </c>
      <c r="AS58" s="16">
        <f>AR58/AQ58*100</f>
        <v>12.252252252252251</v>
      </c>
      <c r="AT58" s="16"/>
      <c r="AU58" s="16">
        <v>83282</v>
      </c>
      <c r="AV58" s="16">
        <v>71172</v>
      </c>
      <c r="AW58" s="16">
        <f>AU58-AV58</f>
        <v>12110</v>
      </c>
      <c r="AX58" s="16">
        <f>AW58/AV58*100</f>
        <v>17.015118304951386</v>
      </c>
      <c r="AY58" s="16"/>
      <c r="AZ58" s="16">
        <v>105318</v>
      </c>
      <c r="BA58" s="16">
        <v>87244</v>
      </c>
      <c r="BB58" s="16">
        <f>AZ58-BA58</f>
        <v>18074</v>
      </c>
      <c r="BC58" s="16">
        <f t="shared" si="57"/>
        <v>20.71661088441612</v>
      </c>
      <c r="BD58" s="16"/>
      <c r="BE58" s="16">
        <f>L58+Q58+V58+AA58+AF58+AZ58+AP58+AU58+G58+AK58+B58</f>
        <v>1204995.128</v>
      </c>
      <c r="BF58" s="16">
        <f t="shared" si="58"/>
        <v>1052608.929</v>
      </c>
      <c r="BG58" s="16">
        <f t="shared" si="59"/>
        <v>152386.19900000002</v>
      </c>
      <c r="BH58" s="16">
        <f>BG58/BF58*100</f>
        <v>14.47700041313254</v>
      </c>
      <c r="BI58" s="17"/>
      <c r="BJ58" s="17"/>
    </row>
    <row r="59" spans="1:64" ht="15" customHeight="1" x14ac:dyDescent="0.2">
      <c r="A59" s="13" t="s">
        <v>60</v>
      </c>
      <c r="B59" s="16">
        <v>140</v>
      </c>
      <c r="C59" s="16">
        <v>119</v>
      </c>
      <c r="D59" s="16">
        <f>B59-C59</f>
        <v>21</v>
      </c>
      <c r="E59" s="16">
        <f t="shared" si="54"/>
        <v>17.647058823529413</v>
      </c>
      <c r="F59" s="16"/>
      <c r="G59" s="16">
        <v>886</v>
      </c>
      <c r="H59" s="16">
        <v>688</v>
      </c>
      <c r="I59" s="16">
        <f>G59-H59</f>
        <v>198</v>
      </c>
      <c r="J59" s="16">
        <f>I59/H59*100</f>
        <v>28.779069767441861</v>
      </c>
      <c r="K59" s="16"/>
      <c r="L59" s="16">
        <v>237</v>
      </c>
      <c r="M59" s="16">
        <v>212</v>
      </c>
      <c r="N59" s="16">
        <f>L59-M59</f>
        <v>25</v>
      </c>
      <c r="O59" s="16">
        <f t="shared" si="55"/>
        <v>11.79245283018868</v>
      </c>
      <c r="P59" s="16"/>
      <c r="Q59" s="16">
        <v>326</v>
      </c>
      <c r="R59" s="16">
        <v>306</v>
      </c>
      <c r="S59" s="16">
        <f>Q59-R59</f>
        <v>20</v>
      </c>
      <c r="T59" s="16">
        <f>S59/R59*100</f>
        <v>6.5359477124183014</v>
      </c>
      <c r="U59" s="16"/>
      <c r="V59" s="23">
        <v>135.14500000000001</v>
      </c>
      <c r="W59" s="16">
        <v>123.47799999999999</v>
      </c>
      <c r="X59" s="16">
        <v>124</v>
      </c>
      <c r="Y59" s="16">
        <f>X59/W59*100</f>
        <v>100.4227473720015</v>
      </c>
      <c r="Z59" s="16"/>
      <c r="AA59" s="16">
        <v>155</v>
      </c>
      <c r="AB59" s="16">
        <v>122</v>
      </c>
      <c r="AC59" s="16">
        <f>AA59-AB59</f>
        <v>33</v>
      </c>
      <c r="AD59" s="16">
        <f t="shared" si="56"/>
        <v>27.049180327868854</v>
      </c>
      <c r="AE59" s="16"/>
      <c r="AF59" s="23">
        <v>353</v>
      </c>
      <c r="AG59" s="16">
        <v>233</v>
      </c>
      <c r="AH59" s="16">
        <f>AF59-AG59</f>
        <v>120</v>
      </c>
      <c r="AI59" s="16">
        <f>AH59/AG59*100</f>
        <v>51.502145922746777</v>
      </c>
      <c r="AJ59" s="16"/>
      <c r="AK59" s="23">
        <v>158</v>
      </c>
      <c r="AL59" s="16">
        <v>157</v>
      </c>
      <c r="AM59" s="16">
        <f>AK59-AL59</f>
        <v>1</v>
      </c>
      <c r="AN59" s="16">
        <f>AM59/AL59*100</f>
        <v>0.63694267515923575</v>
      </c>
      <c r="AO59" s="16"/>
      <c r="AP59" s="16">
        <v>163</v>
      </c>
      <c r="AQ59" s="16">
        <v>122</v>
      </c>
      <c r="AR59" s="16">
        <f>AP59-AQ59</f>
        <v>41</v>
      </c>
      <c r="AS59" s="16">
        <f>AR59/AQ59*100</f>
        <v>33.606557377049178</v>
      </c>
      <c r="AT59" s="16"/>
      <c r="AU59" s="16">
        <v>254</v>
      </c>
      <c r="AV59" s="16">
        <v>234</v>
      </c>
      <c r="AW59" s="16">
        <f>AU59-AV59</f>
        <v>20</v>
      </c>
      <c r="AX59" s="16">
        <f>AW59/AV59*100</f>
        <v>8.5470085470085468</v>
      </c>
      <c r="AY59" s="16"/>
      <c r="AZ59" s="16">
        <v>171</v>
      </c>
      <c r="BA59" s="16">
        <v>191</v>
      </c>
      <c r="BB59" s="16">
        <f>AZ59-BA59</f>
        <v>-20</v>
      </c>
      <c r="BC59" s="16">
        <f t="shared" si="57"/>
        <v>-10.471204188481675</v>
      </c>
      <c r="BD59" s="16"/>
      <c r="BE59" s="16">
        <f t="shared" si="58"/>
        <v>2978.145</v>
      </c>
      <c r="BF59" s="16">
        <f t="shared" si="58"/>
        <v>2507.4780000000001</v>
      </c>
      <c r="BG59" s="16">
        <f t="shared" si="59"/>
        <v>470.66699999999992</v>
      </c>
      <c r="BH59" s="16">
        <f>BG59/BF59*100</f>
        <v>18.770533579955632</v>
      </c>
      <c r="BI59" s="17"/>
      <c r="BJ59" s="17"/>
    </row>
    <row r="60" spans="1:64" ht="15" customHeight="1" x14ac:dyDescent="0.2">
      <c r="A60" s="13" t="s">
        <v>61</v>
      </c>
      <c r="B60" s="25">
        <f>SUM(B57-B58-B59)/B57*100</f>
        <v>12.469053411121397</v>
      </c>
      <c r="C60" s="25">
        <f>SUM(C57-C58-C59)/C57*100</f>
        <v>12.178460614553098</v>
      </c>
      <c r="D60" s="19" t="s">
        <v>30</v>
      </c>
      <c r="E60" s="16">
        <f>B60-C60</f>
        <v>0.29059279656829951</v>
      </c>
      <c r="F60" s="16"/>
      <c r="G60" s="25">
        <f>SUM(G57-G58-G59)/G57*100</f>
        <v>13.25425429992244</v>
      </c>
      <c r="H60" s="25">
        <f>SUM(H57-H58-H59)/H57*100</f>
        <v>14.500235122002195</v>
      </c>
      <c r="I60" s="19" t="s">
        <v>30</v>
      </c>
      <c r="J60" s="16">
        <f>G60-H60</f>
        <v>-1.2459808220797548</v>
      </c>
      <c r="K60" s="16"/>
      <c r="L60" s="25">
        <f>SUM(L57-L58-L59)/L57*100</f>
        <v>11.388231846440458</v>
      </c>
      <c r="M60" s="25">
        <f>SUM(M57-M58-M59)/M57*100</f>
        <v>12.749305730876042</v>
      </c>
      <c r="N60" s="19" t="s">
        <v>30</v>
      </c>
      <c r="O60" s="16">
        <f>L60-M60</f>
        <v>-1.3610738844355836</v>
      </c>
      <c r="P60" s="16"/>
      <c r="Q60" s="22">
        <f>SUM(Q57-Q58-Q59)/Q57*100</f>
        <v>7.2592744760695949</v>
      </c>
      <c r="R60" s="25">
        <f>SUM(R57-R58-R59)/R57*100</f>
        <v>6.6809404208012513</v>
      </c>
      <c r="S60" s="19" t="s">
        <v>30</v>
      </c>
      <c r="T60" s="16">
        <f>Q60-R60</f>
        <v>0.57833405526834358</v>
      </c>
      <c r="U60" s="16"/>
      <c r="V60" s="22">
        <f>SUM(V57-V58-V59)/V57*100</f>
        <v>10.274721455761171</v>
      </c>
      <c r="W60" s="25">
        <f>SUM(W57-W58-W59)/W57*100</f>
        <v>9.9041225730277755</v>
      </c>
      <c r="X60" s="19" t="s">
        <v>30</v>
      </c>
      <c r="Y60" s="16">
        <f>V60-W60</f>
        <v>0.37059888273339503</v>
      </c>
      <c r="Z60" s="16"/>
      <c r="AA60" s="22">
        <f>SUM(AA57-AA58-AA59)/AA57*100</f>
        <v>9.4360774544219232</v>
      </c>
      <c r="AB60" s="25">
        <f>SUM(AB57-AB58-AB59)/AB57*100</f>
        <v>10.404043008534668</v>
      </c>
      <c r="AC60" s="19" t="s">
        <v>30</v>
      </c>
      <c r="AD60" s="16">
        <f>AA60-AB60</f>
        <v>-0.96796555411274454</v>
      </c>
      <c r="AE60" s="16"/>
      <c r="AF60" s="22">
        <f>SUM(AF57-AF58-AF59)/AF57*100</f>
        <v>8.0531398215113779</v>
      </c>
      <c r="AG60" s="25">
        <f>SUM(AG57-AG58-AG59)/AG57*100</f>
        <v>8.2923782517119076</v>
      </c>
      <c r="AH60" s="19" t="s">
        <v>30</v>
      </c>
      <c r="AI60" s="16">
        <f>AF60-AG60</f>
        <v>-0.23923843020052971</v>
      </c>
      <c r="AJ60" s="16"/>
      <c r="AK60" s="22">
        <f>SUM(AK57-AK58-AK59)/AK57*100</f>
        <v>10.412753951306525</v>
      </c>
      <c r="AL60" s="25">
        <f>SUM(AL57-AL58-AL59)/AL57*100</f>
        <v>10.901194141061589</v>
      </c>
      <c r="AM60" s="19" t="s">
        <v>30</v>
      </c>
      <c r="AN60" s="16">
        <f>AK60-AL60</f>
        <v>-0.48844018975506387</v>
      </c>
      <c r="AO60" s="16"/>
      <c r="AP60" s="22">
        <f>SUM(AP57-AP58-AP59)/AP57*100</f>
        <v>7.2802056555269914</v>
      </c>
      <c r="AQ60" s="25">
        <f>SUM(AQ57-AQ58-AQ59)/AQ57*100</f>
        <v>6.7854977880386418</v>
      </c>
      <c r="AR60" s="19" t="s">
        <v>30</v>
      </c>
      <c r="AS60" s="16">
        <f>AP60-AQ60</f>
        <v>0.49470786748834961</v>
      </c>
      <c r="AT60" s="16"/>
      <c r="AU60" s="22">
        <f>SUM(AU57-AU58-AU59)/AU57*100</f>
        <v>7.9543826786402958</v>
      </c>
      <c r="AV60" s="25">
        <f>SUM(AV57-AV58-AV59)/AV57*100</f>
        <v>8.3610323276138647</v>
      </c>
      <c r="AW60" s="19" t="s">
        <v>30</v>
      </c>
      <c r="AX60" s="16">
        <f>AU60-AV60</f>
        <v>-0.40664964897356892</v>
      </c>
      <c r="AY60" s="16"/>
      <c r="AZ60" s="22">
        <f>SUM(AZ57-AZ58-AZ59)/AZ57*100</f>
        <v>10.678995097416617</v>
      </c>
      <c r="BA60" s="25">
        <f>SUM(BA57-BA58-BA59)/BA57*100</f>
        <v>10.690391313674018</v>
      </c>
      <c r="BB60" s="19" t="s">
        <v>30</v>
      </c>
      <c r="BC60" s="16">
        <f>AZ60-BA60</f>
        <v>-1.1396216257400837E-2</v>
      </c>
      <c r="BD60" s="16"/>
      <c r="BE60" s="22">
        <f>SUM(BE57-BE58-BE59)/BE57*100</f>
        <v>9.2863009935127767</v>
      </c>
      <c r="BF60" s="22">
        <f>SUM(BF57-BF58-BF59)/BF57*100</f>
        <v>9.4634642741289206</v>
      </c>
      <c r="BG60" s="16"/>
      <c r="BH60" s="16">
        <f>BE60-BF60</f>
        <v>-0.17716328061614384</v>
      </c>
      <c r="BI60" s="14"/>
    </row>
    <row r="61" spans="1:64" ht="15" customHeight="1" x14ac:dyDescent="0.2">
      <c r="A61" s="13" t="s">
        <v>62</v>
      </c>
      <c r="B61" s="25">
        <f>B10/(B58+B59)</f>
        <v>14.471628243931235</v>
      </c>
      <c r="C61" s="25">
        <f>C10/(C58+C59)</f>
        <v>13.769009695415562</v>
      </c>
      <c r="D61" s="16">
        <f>B61-C61</f>
        <v>0.70261854851567307</v>
      </c>
      <c r="E61" s="16">
        <f t="shared" si="54"/>
        <v>5.1028982044337745</v>
      </c>
      <c r="F61" s="16"/>
      <c r="G61" s="25">
        <f>G10/(G58+G59)</f>
        <v>12.681638801396881</v>
      </c>
      <c r="H61" s="25">
        <f>H10/(H58+H59)</f>
        <v>13.601421884036716</v>
      </c>
      <c r="I61" s="16">
        <f>G61-H61</f>
        <v>-0.91978308263983521</v>
      </c>
      <c r="J61" s="16">
        <f>I61/H61*100</f>
        <v>-6.7624038904295514</v>
      </c>
      <c r="K61" s="16"/>
      <c r="L61" s="25">
        <f>L10/(L58+L59)</f>
        <v>13.292349464241424</v>
      </c>
      <c r="M61" s="25">
        <f>M10/(M58+M59)</f>
        <v>13.313747246197089</v>
      </c>
      <c r="N61" s="16">
        <f>L61-M61</f>
        <v>-2.1397781955664996E-2</v>
      </c>
      <c r="O61" s="16">
        <f t="shared" si="55"/>
        <v>-0.16071945456060099</v>
      </c>
      <c r="P61" s="16"/>
      <c r="Q61" s="22">
        <f>Q10/(Q58+Q59)</f>
        <v>9.8972994424754965</v>
      </c>
      <c r="R61" s="25">
        <f>R10/(R58+R59)</f>
        <v>9.5446541459734195</v>
      </c>
      <c r="S61" s="16">
        <f>Q61-R61</f>
        <v>0.35264529650207699</v>
      </c>
      <c r="T61" s="16">
        <f>S61/R61*100</f>
        <v>3.6946891014468726</v>
      </c>
      <c r="U61" s="16"/>
      <c r="V61" s="22">
        <f>V10/(V58+V59)</f>
        <v>13.971459474909679</v>
      </c>
      <c r="W61" s="25">
        <f>W10/(W58+W59)</f>
        <v>13.328448601735603</v>
      </c>
      <c r="X61" s="16">
        <f>V61-W61</f>
        <v>0.64301087317407557</v>
      </c>
      <c r="Y61" s="16">
        <f>X61/W61*100</f>
        <v>4.8243489725454172</v>
      </c>
      <c r="Z61" s="16"/>
      <c r="AA61" s="22">
        <f>AA10/(AA58+AA59)</f>
        <v>11.765925432061717</v>
      </c>
      <c r="AB61" s="25">
        <f>AB10/(AB58+AB59)</f>
        <v>12.473523640928976</v>
      </c>
      <c r="AC61" s="16">
        <f>AA61-AB61</f>
        <v>-0.70759820886725855</v>
      </c>
      <c r="AD61" s="16">
        <f t="shared" si="56"/>
        <v>-5.6728012808300541</v>
      </c>
      <c r="AE61" s="16"/>
      <c r="AF61" s="22">
        <f>AF10/(AF58+AF59)</f>
        <v>11.331248257418908</v>
      </c>
      <c r="AG61" s="25">
        <f>AG10/(AG58+AG59)</f>
        <v>10.354090419324208</v>
      </c>
      <c r="AH61" s="16">
        <f>AF61-AG61</f>
        <v>0.97715783809469947</v>
      </c>
      <c r="AI61" s="16">
        <f>AH61/AG61*100</f>
        <v>9.4374087778004618</v>
      </c>
      <c r="AJ61" s="16"/>
      <c r="AK61" s="22">
        <f>AK10/(AK58+AK59)</f>
        <v>13.346503225386492</v>
      </c>
      <c r="AL61" s="25">
        <f>AL10/(AL58+AL59)</f>
        <v>13.820319582301741</v>
      </c>
      <c r="AM61" s="16">
        <f t="shared" ref="AM61:AM68" si="60">AK61-AL61</f>
        <v>-0.4738163569152487</v>
      </c>
      <c r="AN61" s="16">
        <f>AM61/AL61*100</f>
        <v>-3.4284037651489365</v>
      </c>
      <c r="AO61" s="16"/>
      <c r="AP61" s="22">
        <f>AP10/(AP58+AP59)</f>
        <v>11.824533896960062</v>
      </c>
      <c r="AQ61" s="25">
        <f>AQ10/(AQ58+AQ59)</f>
        <v>12.26325638629068</v>
      </c>
      <c r="AR61" s="16">
        <f>AP61-AQ61</f>
        <v>-0.43872248933061719</v>
      </c>
      <c r="AS61" s="16">
        <f>AR61/AQ61*100</f>
        <v>-3.577536630654425</v>
      </c>
      <c r="AT61" s="16"/>
      <c r="AU61" s="22">
        <f>AU10/(AU58+AU59)</f>
        <v>12.609916966816703</v>
      </c>
      <c r="AV61" s="25">
        <f>AV10/(AV58+AV59)</f>
        <v>14.206567594039717</v>
      </c>
      <c r="AW61" s="16">
        <f>AU61-AV61</f>
        <v>-1.5966506272230134</v>
      </c>
      <c r="AX61" s="16">
        <f>AW61/AV61*100</f>
        <v>-11.238820472672646</v>
      </c>
      <c r="AY61" s="16"/>
      <c r="AZ61" s="22">
        <f>AZ10/(AZ58+AZ59)</f>
        <v>11.153727889258596</v>
      </c>
      <c r="BA61" s="25">
        <f>BA10/(BA58+BA59)</f>
        <v>12.546128701206611</v>
      </c>
      <c r="BB61" s="16">
        <f>AZ61-BA61</f>
        <v>-1.3924008119480149</v>
      </c>
      <c r="BC61" s="16">
        <f t="shared" si="57"/>
        <v>-11.098250664478696</v>
      </c>
      <c r="BD61" s="16"/>
      <c r="BE61" s="22">
        <f>BE10/(BE58+BE59)</f>
        <v>11.807938054064879</v>
      </c>
      <c r="BF61" s="22">
        <f>BF10/(BF58+BF59)</f>
        <v>11.891115876051389</v>
      </c>
      <c r="BG61" s="16">
        <f t="shared" si="59"/>
        <v>-8.3177821986510025E-2</v>
      </c>
      <c r="BH61" s="16">
        <f>BG61/BF61*100</f>
        <v>-0.69949551289824274</v>
      </c>
      <c r="BI61" s="14"/>
    </row>
    <row r="62" spans="1:64" ht="15" customHeight="1" x14ac:dyDescent="0.2">
      <c r="A62" s="13" t="s">
        <v>63</v>
      </c>
      <c r="B62" s="25">
        <f>B19/B57</f>
        <v>8.5740998968805844</v>
      </c>
      <c r="C62" s="25">
        <f>C19/C57</f>
        <v>8.0224326611450305</v>
      </c>
      <c r="D62" s="16">
        <f>B62-C62</f>
        <v>0.55166723573555387</v>
      </c>
      <c r="E62" s="16">
        <f t="shared" si="54"/>
        <v>6.8765580097348584</v>
      </c>
      <c r="F62" s="16"/>
      <c r="G62" s="25">
        <f>G19/G57</f>
        <v>7.9213877251699429</v>
      </c>
      <c r="H62" s="25">
        <f>H19/H57</f>
        <v>7.9971981306233335</v>
      </c>
      <c r="I62" s="16">
        <f>G62-H62</f>
        <v>-7.5810405453390572E-2</v>
      </c>
      <c r="J62" s="16">
        <f>I62/H62*100</f>
        <v>-0.94796207640639762</v>
      </c>
      <c r="K62" s="16"/>
      <c r="L62" s="25">
        <f>L19/L57</f>
        <v>8.6659410423251622</v>
      </c>
      <c r="M62" s="25">
        <f>M19/M57</f>
        <v>8.3931926640699199</v>
      </c>
      <c r="N62" s="16">
        <f>L62-M62</f>
        <v>0.27274837825524223</v>
      </c>
      <c r="O62" s="16">
        <f t="shared" si="55"/>
        <v>3.2496380003623622</v>
      </c>
      <c r="P62" s="16"/>
      <c r="Q62" s="22">
        <f>Q19/Q57</f>
        <v>7.647681676687343</v>
      </c>
      <c r="R62" s="25">
        <f>R19/R57</f>
        <v>7.4277504725573351</v>
      </c>
      <c r="S62" s="16">
        <f>Q62-R62</f>
        <v>0.21993120413000788</v>
      </c>
      <c r="T62" s="16">
        <f>S62/R62*100</f>
        <v>2.9609395865217691</v>
      </c>
      <c r="U62" s="16"/>
      <c r="V62" s="22">
        <f>V19/V57</f>
        <v>8.9375585913378153</v>
      </c>
      <c r="W62" s="25">
        <f>W19/W57</f>
        <v>8.2503759651315782</v>
      </c>
      <c r="X62" s="16">
        <f>V62-W62</f>
        <v>0.68718262620623705</v>
      </c>
      <c r="Y62" s="16">
        <f>X62/W62*100</f>
        <v>8.3291068081074737</v>
      </c>
      <c r="Z62" s="16"/>
      <c r="AA62" s="22">
        <f>AA19/AA57</f>
        <v>7.5822445647152072</v>
      </c>
      <c r="AB62" s="25">
        <f>AB19/AB57</f>
        <v>7.6513916142381975</v>
      </c>
      <c r="AC62" s="16">
        <f>AA62-AB62</f>
        <v>-6.9147049522990223E-2</v>
      </c>
      <c r="AD62" s="16">
        <f t="shared" si="56"/>
        <v>-0.90371860452570452</v>
      </c>
      <c r="AE62" s="16"/>
      <c r="AF62" s="22">
        <f>AF19/AF57</f>
        <v>7.8897652456862533</v>
      </c>
      <c r="AG62" s="25">
        <f>AG19/AG57</f>
        <v>8.4263138552332837</v>
      </c>
      <c r="AH62" s="16">
        <f>AF62-AG62</f>
        <v>-0.53654860954703043</v>
      </c>
      <c r="AI62" s="16">
        <f>AH62/AG62*100</f>
        <v>-6.3675364906304699</v>
      </c>
      <c r="AJ62" s="16"/>
      <c r="AK62" s="22">
        <f>AK19/AK57</f>
        <v>9.1547248445633613</v>
      </c>
      <c r="AL62" s="25">
        <f>AL19/AL57</f>
        <v>9.3456798910762959</v>
      </c>
      <c r="AM62" s="16">
        <f t="shared" si="60"/>
        <v>-0.1909550465129346</v>
      </c>
      <c r="AN62" s="16">
        <f>AM62/AL62*100</f>
        <v>-2.0432440308090123</v>
      </c>
      <c r="AO62" s="16"/>
      <c r="AP62" s="22">
        <f>AP19/AP57</f>
        <v>7.8123977315052837</v>
      </c>
      <c r="AQ62" s="25">
        <f>AQ19/AQ57</f>
        <v>7.4899553872544589</v>
      </c>
      <c r="AR62" s="16">
        <f>AP62-AQ62</f>
        <v>0.32244234425082485</v>
      </c>
      <c r="AS62" s="16">
        <f>AR62/AQ62*100</f>
        <v>4.3049968601885134</v>
      </c>
      <c r="AT62" s="16"/>
      <c r="AU62" s="22">
        <f>AU19/AU57</f>
        <v>7.936766636989697</v>
      </c>
      <c r="AV62" s="25">
        <f>AV19/AV57</f>
        <v>9.466806542010497</v>
      </c>
      <c r="AW62" s="16">
        <f>AU62-AV62</f>
        <v>-1.5300399050208</v>
      </c>
      <c r="AX62" s="16">
        <f>AW62/AV62*100</f>
        <v>-16.16215455793882</v>
      </c>
      <c r="AY62" s="16"/>
      <c r="AZ62" s="22">
        <f>AZ19/AZ57</f>
        <v>7.9028509807706957</v>
      </c>
      <c r="BA62" s="25">
        <f>BA19/BA57</f>
        <v>9.0468130425634055</v>
      </c>
      <c r="BB62" s="16">
        <f>AZ62-BA62</f>
        <v>-1.1439620617927098</v>
      </c>
      <c r="BC62" s="16">
        <f t="shared" si="57"/>
        <v>-12.644917678862184</v>
      </c>
      <c r="BD62" s="16"/>
      <c r="BE62" s="22">
        <f>BE19/BE57</f>
        <v>8.0594715417969987</v>
      </c>
      <c r="BF62" s="22">
        <f>BF19/BF57</f>
        <v>8.247287122229352</v>
      </c>
      <c r="BG62" s="16">
        <f t="shared" si="59"/>
        <v>-0.18781558043235336</v>
      </c>
      <c r="BH62" s="16">
        <f>BG62/BF62*100</f>
        <v>-2.2773013434457012</v>
      </c>
      <c r="BI62" s="14"/>
    </row>
    <row r="63" spans="1:64" ht="15" hidden="1" customHeight="1" x14ac:dyDescent="0.2">
      <c r="A63" s="13" t="s">
        <v>64</v>
      </c>
      <c r="B63" s="26"/>
      <c r="C63" s="26">
        <f>[16]REG8!B63</f>
        <v>0</v>
      </c>
      <c r="D63" s="16"/>
      <c r="E63" s="16"/>
      <c r="F63" s="16"/>
      <c r="G63" s="26"/>
      <c r="H63" s="26">
        <f>[16]REG8!G63</f>
        <v>0</v>
      </c>
      <c r="I63" s="16"/>
      <c r="J63" s="16"/>
      <c r="K63" s="16"/>
      <c r="L63" s="26"/>
      <c r="M63" s="16">
        <f>[16]REG8!L63</f>
        <v>0</v>
      </c>
      <c r="N63" s="16"/>
      <c r="O63" s="16"/>
      <c r="P63" s="16"/>
      <c r="Q63" s="26"/>
      <c r="R63" s="16">
        <f>[16]REG8!Q63</f>
        <v>0</v>
      </c>
      <c r="S63" s="16"/>
      <c r="T63" s="16"/>
      <c r="U63" s="16"/>
      <c r="V63" s="26"/>
      <c r="W63" s="16">
        <f>[16]REG8!V63</f>
        <v>0</v>
      </c>
      <c r="X63" s="16"/>
      <c r="Y63" s="16"/>
      <c r="Z63" s="16"/>
      <c r="AA63" s="26"/>
      <c r="AB63" s="16">
        <f>[16]REG8!AA63</f>
        <v>0</v>
      </c>
      <c r="AC63" s="16"/>
      <c r="AD63" s="16"/>
      <c r="AE63" s="16"/>
      <c r="AF63" s="26"/>
      <c r="AG63" s="16">
        <f>[16]REG8!AF63</f>
        <v>0</v>
      </c>
      <c r="AH63" s="16"/>
      <c r="AI63" s="16"/>
      <c r="AJ63" s="16"/>
      <c r="AK63" s="26"/>
      <c r="AL63" s="16">
        <f>[16]REG8!AK63</f>
        <v>0</v>
      </c>
      <c r="AM63" s="16"/>
      <c r="AN63" s="16"/>
      <c r="AO63" s="16"/>
      <c r="AP63" s="26"/>
      <c r="AQ63" s="16">
        <f>[16]REG8!AP63</f>
        <v>0</v>
      </c>
      <c r="AR63" s="16"/>
      <c r="AS63" s="16"/>
      <c r="AT63" s="16"/>
      <c r="AU63" s="26"/>
      <c r="AV63" s="16">
        <f>[16]REG8!AU63</f>
        <v>0</v>
      </c>
      <c r="AW63" s="16"/>
      <c r="AX63" s="16"/>
      <c r="AY63" s="16"/>
      <c r="AZ63" s="26"/>
      <c r="BA63" s="16">
        <f>[16]REG8!AZ63</f>
        <v>0</v>
      </c>
      <c r="BB63" s="16"/>
      <c r="BC63" s="16"/>
      <c r="BD63" s="16"/>
      <c r="BE63" s="16"/>
      <c r="BF63" s="26"/>
      <c r="BG63" s="16"/>
      <c r="BH63" s="16"/>
      <c r="BI63" s="15"/>
      <c r="BJ63" s="15"/>
    </row>
    <row r="64" spans="1:64" s="21" customFormat="1" ht="15" customHeight="1" x14ac:dyDescent="0.2">
      <c r="A64" s="27" t="s">
        <v>65</v>
      </c>
      <c r="B64" s="22">
        <f>+$C$76</f>
        <v>98.521293352096436</v>
      </c>
      <c r="C64" s="22">
        <f>[16]REG8!B64</f>
        <v>97.89</v>
      </c>
      <c r="D64" s="22"/>
      <c r="E64" s="22">
        <f>B64-C64</f>
        <v>0.631293352096435</v>
      </c>
      <c r="F64" s="22"/>
      <c r="G64" s="22">
        <f>+$C$77</f>
        <v>100</v>
      </c>
      <c r="H64" s="22">
        <f>[16]REG8!G64</f>
        <v>100</v>
      </c>
      <c r="I64" s="22"/>
      <c r="J64" s="22">
        <f>G64-H64</f>
        <v>0</v>
      </c>
      <c r="K64" s="22"/>
      <c r="L64" s="22">
        <f>+$C$78</f>
        <v>97.814973807428046</v>
      </c>
      <c r="M64" s="28">
        <f>[16]REG8!L64</f>
        <v>95.91</v>
      </c>
      <c r="N64" s="22"/>
      <c r="O64" s="22">
        <f>L64-M64</f>
        <v>1.9049738074280498</v>
      </c>
      <c r="P64" s="22"/>
      <c r="Q64" s="22">
        <f>+$C$79</f>
        <v>98.166080974137117</v>
      </c>
      <c r="R64" s="22">
        <f>[16]REG8!Q64</f>
        <v>96.76</v>
      </c>
      <c r="S64" s="22"/>
      <c r="T64" s="22">
        <f>Q64-R64</f>
        <v>1.4060809741371116</v>
      </c>
      <c r="U64" s="22"/>
      <c r="V64" s="22">
        <f>+$C$80</f>
        <v>97.325714505887532</v>
      </c>
      <c r="W64" s="22">
        <f>[16]REG8!V64</f>
        <v>96.03</v>
      </c>
      <c r="X64" s="22"/>
      <c r="Y64" s="22">
        <f>V64-W64</f>
        <v>1.2957145058875312</v>
      </c>
      <c r="Z64" s="22"/>
      <c r="AA64" s="22">
        <f>+$C$81</f>
        <v>98.860580550813808</v>
      </c>
      <c r="AB64" s="22">
        <f>[16]REG8!AA64</f>
        <v>98.65</v>
      </c>
      <c r="AC64" s="22"/>
      <c r="AD64" s="22">
        <f>AA64-AB64</f>
        <v>0.21058055081380189</v>
      </c>
      <c r="AE64" s="22"/>
      <c r="AF64" s="22">
        <f>+$C$82</f>
        <v>100</v>
      </c>
      <c r="AG64" s="22">
        <f>[16]REG8!AF64</f>
        <v>99.82</v>
      </c>
      <c r="AH64" s="22"/>
      <c r="AI64" s="22">
        <f>AF64-AG64</f>
        <v>0.18000000000000682</v>
      </c>
      <c r="AJ64" s="22"/>
      <c r="AK64" s="22">
        <f>+$C$83</f>
        <v>98.724888539866029</v>
      </c>
      <c r="AL64" s="22">
        <f>[16]REG8!AK64</f>
        <v>98.68</v>
      </c>
      <c r="AM64" s="22"/>
      <c r="AN64" s="22">
        <f>AK64-AL64</f>
        <v>4.488853986602237E-2</v>
      </c>
      <c r="AO64" s="22"/>
      <c r="AP64" s="22">
        <f>+$C$84</f>
        <v>100</v>
      </c>
      <c r="AQ64" s="29">
        <f>[16]REG8!AP64</f>
        <v>100</v>
      </c>
      <c r="AR64" s="22"/>
      <c r="AS64" s="22">
        <f>AP64-AQ64</f>
        <v>0</v>
      </c>
      <c r="AT64" s="22"/>
      <c r="AU64" s="22">
        <f>+$C$85</f>
        <v>100</v>
      </c>
      <c r="AV64" s="22">
        <f>[16]REG8!AU64</f>
        <v>99.55</v>
      </c>
      <c r="AW64" s="22"/>
      <c r="AX64" s="22">
        <f>AU64-AV64</f>
        <v>0.45000000000000284</v>
      </c>
      <c r="AY64" s="22"/>
      <c r="AZ64" s="22">
        <f>+$C$86</f>
        <v>100</v>
      </c>
      <c r="BA64" s="22">
        <f>[16]REG8!AZ64</f>
        <v>99.96</v>
      </c>
      <c r="BB64" s="22"/>
      <c r="BC64" s="22">
        <f>AZ64-BA64</f>
        <v>4.0000000000006253E-2</v>
      </c>
      <c r="BD64" s="22"/>
      <c r="BE64" s="22">
        <f>+(B64+G64+L64+Q64+V64+AA64+AF64+AK64+AP64+AU64+AZ64)/11</f>
        <v>99.037593793657166</v>
      </c>
      <c r="BF64" s="22">
        <f>+(C64+H64+M64+R64+W64+AB64+AG64+AL64+AQ64+AV64+BA64)/11</f>
        <v>98.477272727272734</v>
      </c>
      <c r="BG64" s="22"/>
      <c r="BH64" s="22">
        <f>BE64-BF64</f>
        <v>0.56032106638443224</v>
      </c>
    </row>
    <row r="65" spans="1:66" ht="15" customHeight="1" x14ac:dyDescent="0.2">
      <c r="A65" s="13" t="s">
        <v>66</v>
      </c>
      <c r="B65" s="16">
        <v>43987</v>
      </c>
      <c r="C65" s="16">
        <v>42531</v>
      </c>
      <c r="D65" s="16">
        <f>B65-C65</f>
        <v>1456</v>
      </c>
      <c r="E65" s="16">
        <f>D65/C65*100</f>
        <v>3.4233852954315678</v>
      </c>
      <c r="F65" s="16"/>
      <c r="G65" s="16">
        <v>100147</v>
      </c>
      <c r="H65" s="16">
        <v>97349</v>
      </c>
      <c r="I65" s="16">
        <f>G65-H65</f>
        <v>2798</v>
      </c>
      <c r="J65" s="16">
        <f>I65/H65*100</f>
        <v>2.8741949069841497</v>
      </c>
      <c r="K65" s="16"/>
      <c r="L65" s="16">
        <v>91005</v>
      </c>
      <c r="M65" s="16">
        <v>88689</v>
      </c>
      <c r="N65" s="16">
        <f>L65-M65</f>
        <v>2316</v>
      </c>
      <c r="O65" s="16">
        <f>N65/M65*100</f>
        <v>2.6113723235124988</v>
      </c>
      <c r="P65" s="16"/>
      <c r="Q65" s="16">
        <v>84025</v>
      </c>
      <c r="R65" s="16">
        <v>82398</v>
      </c>
      <c r="S65" s="16">
        <f>Q65-R65</f>
        <v>1627</v>
      </c>
      <c r="T65" s="16">
        <f>S65/R65*100</f>
        <v>1.9745624893808105</v>
      </c>
      <c r="U65" s="16"/>
      <c r="V65" s="16">
        <v>69008</v>
      </c>
      <c r="W65" s="16">
        <v>68390</v>
      </c>
      <c r="X65" s="16">
        <v>68390</v>
      </c>
      <c r="Y65" s="16">
        <f>X65/W65*100</f>
        <v>100</v>
      </c>
      <c r="Z65" s="16"/>
      <c r="AA65" s="16">
        <v>81292</v>
      </c>
      <c r="AB65" s="16">
        <v>79705</v>
      </c>
      <c r="AC65" s="16">
        <f>AA65-AB65</f>
        <v>1587</v>
      </c>
      <c r="AD65" s="16">
        <f>AC65/AB65*100</f>
        <v>1.9910921523116492</v>
      </c>
      <c r="AE65" s="16"/>
      <c r="AF65" s="16">
        <v>157988</v>
      </c>
      <c r="AG65" s="16">
        <v>152439</v>
      </c>
      <c r="AH65" s="16">
        <f>AF65-AG65</f>
        <v>5549</v>
      </c>
      <c r="AI65" s="16">
        <f>AH65/AG65*100</f>
        <v>3.6401445824231335</v>
      </c>
      <c r="AJ65" s="16"/>
      <c r="AK65" s="16">
        <v>84763</v>
      </c>
      <c r="AL65" s="16">
        <v>82621</v>
      </c>
      <c r="AM65" s="16">
        <f t="shared" si="60"/>
        <v>2142</v>
      </c>
      <c r="AN65" s="16">
        <f>AM65/AL65*100</f>
        <v>2.5925612132508684</v>
      </c>
      <c r="AO65" s="16"/>
      <c r="AP65" s="16">
        <v>66199</v>
      </c>
      <c r="AQ65" s="16">
        <v>64496</v>
      </c>
      <c r="AR65" s="16">
        <f>AP65-AQ65</f>
        <v>1703</v>
      </c>
      <c r="AS65" s="16">
        <f>AR65/AQ65*100</f>
        <v>2.6404738278342843</v>
      </c>
      <c r="AT65" s="16"/>
      <c r="AU65" s="16">
        <v>99379</v>
      </c>
      <c r="AV65" s="16">
        <v>96385</v>
      </c>
      <c r="AW65" s="16">
        <f>AU65-AV65</f>
        <v>2994</v>
      </c>
      <c r="AX65" s="16">
        <f>AW65/AV65*100</f>
        <v>3.1062924728951598</v>
      </c>
      <c r="AY65" s="16"/>
      <c r="AZ65" s="16">
        <v>106539</v>
      </c>
      <c r="BA65" s="16">
        <v>103231</v>
      </c>
      <c r="BB65" s="16">
        <f>AZ65-BA65</f>
        <v>3308</v>
      </c>
      <c r="BC65" s="16">
        <f>BB65/BA65*100</f>
        <v>3.2044637754162997</v>
      </c>
      <c r="BD65" s="16"/>
      <c r="BE65" s="16">
        <f>L65+Q65+V65+AA65+AF65+AZ65+AP65+AU65+G65+AK65+B65</f>
        <v>984332</v>
      </c>
      <c r="BF65" s="16">
        <f>M65+R65+W65+AB65+AG65+BA65+AQ65+AV65+H65+AL65+C65</f>
        <v>958234</v>
      </c>
      <c r="BG65" s="16">
        <f>BE65-BF65</f>
        <v>26098</v>
      </c>
      <c r="BH65" s="16">
        <f>BG65/BF65*100</f>
        <v>2.7235518672892005</v>
      </c>
      <c r="BI65" s="17"/>
      <c r="BJ65" s="17"/>
      <c r="BK65" s="17"/>
      <c r="BL65" s="17"/>
    </row>
    <row r="66" spans="1:66" ht="15" customHeight="1" x14ac:dyDescent="0.2">
      <c r="A66" s="13" t="s">
        <v>67</v>
      </c>
      <c r="B66" s="16">
        <v>72</v>
      </c>
      <c r="C66" s="16">
        <v>74</v>
      </c>
      <c r="D66" s="16">
        <f>B66-C66</f>
        <v>-2</v>
      </c>
      <c r="E66" s="16">
        <f>D66/C66*100</f>
        <v>-2.7027027027027026</v>
      </c>
      <c r="F66" s="16"/>
      <c r="G66" s="16">
        <v>154</v>
      </c>
      <c r="H66" s="16">
        <v>154</v>
      </c>
      <c r="I66" s="16">
        <f>G66-H66</f>
        <v>0</v>
      </c>
      <c r="J66" s="16">
        <f>I66/H66*100</f>
        <v>0</v>
      </c>
      <c r="K66" s="16"/>
      <c r="L66" s="16">
        <v>137</v>
      </c>
      <c r="M66" s="16">
        <v>131</v>
      </c>
      <c r="N66" s="16">
        <f>L66-M66</f>
        <v>6</v>
      </c>
      <c r="O66" s="16">
        <f>N66/M66*100</f>
        <v>4.5801526717557248</v>
      </c>
      <c r="P66" s="16"/>
      <c r="Q66" s="16">
        <v>142</v>
      </c>
      <c r="R66" s="16">
        <v>143</v>
      </c>
      <c r="S66" s="16">
        <f>Q66-R66</f>
        <v>-1</v>
      </c>
      <c r="T66" s="16">
        <f>S66/R66*100</f>
        <v>-0.69930069930069927</v>
      </c>
      <c r="U66" s="16"/>
      <c r="V66" s="16">
        <v>103</v>
      </c>
      <c r="W66" s="16">
        <v>112</v>
      </c>
      <c r="X66" s="16">
        <v>112</v>
      </c>
      <c r="Y66" s="16">
        <f>X66/W66*100</f>
        <v>100</v>
      </c>
      <c r="Z66" s="16"/>
      <c r="AA66" s="16">
        <v>119</v>
      </c>
      <c r="AB66" s="16">
        <v>119</v>
      </c>
      <c r="AC66" s="16">
        <f>AA66-AB66</f>
        <v>0</v>
      </c>
      <c r="AD66" s="16">
        <f>AC66/AB66*100</f>
        <v>0</v>
      </c>
      <c r="AE66" s="16"/>
      <c r="AF66" s="16">
        <v>184</v>
      </c>
      <c r="AG66" s="16">
        <v>184</v>
      </c>
      <c r="AH66" s="16">
        <f>AF66-AG66</f>
        <v>0</v>
      </c>
      <c r="AI66" s="16">
        <f>AH66/AG66*100</f>
        <v>0</v>
      </c>
      <c r="AJ66" s="16"/>
      <c r="AK66" s="16">
        <v>164</v>
      </c>
      <c r="AL66" s="16">
        <v>165</v>
      </c>
      <c r="AM66" s="16">
        <f t="shared" si="60"/>
        <v>-1</v>
      </c>
      <c r="AN66" s="16">
        <f>AM66/AL66*100</f>
        <v>-0.60606060606060608</v>
      </c>
      <c r="AO66" s="16"/>
      <c r="AP66" s="16">
        <v>133</v>
      </c>
      <c r="AQ66" s="16">
        <v>132</v>
      </c>
      <c r="AR66" s="16">
        <f>AP66-AQ66</f>
        <v>1</v>
      </c>
      <c r="AS66" s="16">
        <f>AR66/AQ66*100</f>
        <v>0.75757575757575757</v>
      </c>
      <c r="AT66" s="16"/>
      <c r="AU66" s="16">
        <v>189</v>
      </c>
      <c r="AV66" s="16">
        <v>184</v>
      </c>
      <c r="AW66" s="16">
        <f>AU66-AV66</f>
        <v>5</v>
      </c>
      <c r="AX66" s="16">
        <f>AW66/AV66*100</f>
        <v>2.7173913043478262</v>
      </c>
      <c r="AY66" s="16"/>
      <c r="AZ66" s="16">
        <v>156</v>
      </c>
      <c r="BA66" s="16">
        <v>156</v>
      </c>
      <c r="BB66" s="16">
        <f>AZ66-BA66</f>
        <v>0</v>
      </c>
      <c r="BC66" s="16">
        <f>BB66/BA66*100</f>
        <v>0</v>
      </c>
      <c r="BD66" s="16"/>
      <c r="BE66" s="16">
        <f>L66+Q66+V66+AA66+AF66+AZ66+AP66+AU66+G66+AK66+B66</f>
        <v>1553</v>
      </c>
      <c r="BF66" s="16">
        <f>M66+R66+W66+AB66+AG66+BA66+AQ66+AV66+H66+AL66+C66</f>
        <v>1554</v>
      </c>
      <c r="BG66" s="16">
        <f>BE66-BF66</f>
        <v>-1</v>
      </c>
      <c r="BH66" s="16">
        <f>BG66/BF66*100</f>
        <v>-6.4350064350064351E-2</v>
      </c>
      <c r="BI66" s="17"/>
      <c r="BJ66" s="17"/>
      <c r="BK66" s="17"/>
      <c r="BL66" s="17"/>
    </row>
    <row r="67" spans="1:66" ht="15" customHeight="1" x14ac:dyDescent="0.2">
      <c r="A67" s="13" t="s">
        <v>68</v>
      </c>
      <c r="B67" s="16">
        <f>B65/B66</f>
        <v>610.93055555555554</v>
      </c>
      <c r="C67" s="16">
        <f>C65/C66</f>
        <v>574.74324324324323</v>
      </c>
      <c r="D67" s="16">
        <f>B67-C67</f>
        <v>36.187312312312315</v>
      </c>
      <c r="E67" s="16">
        <f>D67/C67*100</f>
        <v>6.2962571091935562</v>
      </c>
      <c r="F67" s="16"/>
      <c r="G67" s="16">
        <f>G65/G66</f>
        <v>650.30519480519479</v>
      </c>
      <c r="H67" s="16">
        <f>H65/H66</f>
        <v>632.13636363636363</v>
      </c>
      <c r="I67" s="16">
        <f>G67-H67</f>
        <v>18.168831168831161</v>
      </c>
      <c r="J67" s="16">
        <f>I67/H67*100</f>
        <v>2.8741949069841488</v>
      </c>
      <c r="K67" s="16"/>
      <c r="L67" s="16">
        <f>L65/L66</f>
        <v>664.27007299270076</v>
      </c>
      <c r="M67" s="16">
        <f>M65/M66</f>
        <v>677.01526717557249</v>
      </c>
      <c r="N67" s="16">
        <f>L67-M67</f>
        <v>-12.745194182871728</v>
      </c>
      <c r="O67" s="16">
        <f>N67/M67*100</f>
        <v>-1.8825563913858498</v>
      </c>
      <c r="P67" s="16"/>
      <c r="Q67" s="16">
        <f>Q65/Q66</f>
        <v>591.72535211267609</v>
      </c>
      <c r="R67" s="16">
        <f>R65/R66</f>
        <v>576.20979020979019</v>
      </c>
      <c r="S67" s="16">
        <f>Q67-R67</f>
        <v>15.515561902885906</v>
      </c>
      <c r="T67" s="16">
        <f>S67/R67*100</f>
        <v>2.6926932111370236</v>
      </c>
      <c r="U67" s="16"/>
      <c r="V67" s="16">
        <f>V65/V66</f>
        <v>669.98058252427188</v>
      </c>
      <c r="W67" s="16">
        <f>W65/W66</f>
        <v>610.625</v>
      </c>
      <c r="X67" s="16">
        <f>V67-W67</f>
        <v>59.355582524271881</v>
      </c>
      <c r="Y67" s="16">
        <f>X67/W67*100</f>
        <v>9.7204638729616182</v>
      </c>
      <c r="Z67" s="16"/>
      <c r="AA67" s="16">
        <f>AA65/AA66</f>
        <v>683.1260504201681</v>
      </c>
      <c r="AB67" s="16">
        <f>AB65/AB66</f>
        <v>669.7899159663865</v>
      </c>
      <c r="AC67" s="16">
        <f>AA67-AB67</f>
        <v>13.336134453781597</v>
      </c>
      <c r="AD67" s="16">
        <f>AC67/AB67*100</f>
        <v>1.9910921523116618</v>
      </c>
      <c r="AE67" s="16"/>
      <c r="AF67" s="16">
        <f>AF65/AF66</f>
        <v>858.63043478260875</v>
      </c>
      <c r="AG67" s="16">
        <f>AG65/AG66</f>
        <v>828.4728260869565</v>
      </c>
      <c r="AH67" s="16">
        <f>AF67-AG67</f>
        <v>30.157608695652243</v>
      </c>
      <c r="AI67" s="16">
        <f>AH67/AG67*100</f>
        <v>3.6401445824231415</v>
      </c>
      <c r="AJ67" s="16"/>
      <c r="AK67" s="16">
        <f>AK65/AK66</f>
        <v>516.84756097560978</v>
      </c>
      <c r="AL67" s="16">
        <f>AL65/AL66</f>
        <v>500.73333333333335</v>
      </c>
      <c r="AM67" s="16">
        <f t="shared" si="60"/>
        <v>16.114227642276433</v>
      </c>
      <c r="AN67" s="16">
        <f>AM67/AL67*100</f>
        <v>3.2181256108926437</v>
      </c>
      <c r="AO67" s="16"/>
      <c r="AP67" s="16">
        <f>AP65/AP66</f>
        <v>497.73684210526318</v>
      </c>
      <c r="AQ67" s="16">
        <f>AQ65/AQ66</f>
        <v>488.60606060606062</v>
      </c>
      <c r="AR67" s="16">
        <f>AP67-AQ67</f>
        <v>9.1307814992025556</v>
      </c>
      <c r="AS67" s="16">
        <f>AR67/AQ67*100</f>
        <v>1.8687409419107188</v>
      </c>
      <c r="AT67" s="16"/>
      <c r="AU67" s="16">
        <f>AU65/AU66</f>
        <v>525.81481481481478</v>
      </c>
      <c r="AV67" s="16">
        <f>AV65/AV66</f>
        <v>523.83152173913038</v>
      </c>
      <c r="AW67" s="16">
        <f>AU67-AV67</f>
        <v>1.9832930756844007</v>
      </c>
      <c r="AX67" s="16">
        <f>AW67/AV67*100</f>
        <v>0.3786127778450275</v>
      </c>
      <c r="AY67" s="16"/>
      <c r="AZ67" s="16">
        <f>AZ65/AZ66</f>
        <v>682.94230769230774</v>
      </c>
      <c r="BA67" s="16">
        <f>BA65/BA66</f>
        <v>661.73717948717945</v>
      </c>
      <c r="BB67" s="16">
        <f>AZ67-BA67</f>
        <v>21.20512820512829</v>
      </c>
      <c r="BC67" s="16">
        <f>BB67/BA67*100</f>
        <v>3.2044637754163121</v>
      </c>
      <c r="BD67" s="16"/>
      <c r="BE67" s="16">
        <f>BE65/BE66</f>
        <v>633.82614294913071</v>
      </c>
      <c r="BF67" s="16">
        <f>BF65/BF66</f>
        <v>616.62419562419564</v>
      </c>
      <c r="BG67" s="16">
        <f>BE67-BF67</f>
        <v>17.201947324935077</v>
      </c>
      <c r="BH67" s="16">
        <f>BG67/BF67*100</f>
        <v>2.7896971035205502</v>
      </c>
      <c r="BI67" s="17"/>
      <c r="BJ67" s="17"/>
      <c r="BK67" s="17"/>
      <c r="BL67" s="17"/>
    </row>
    <row r="68" spans="1:66" ht="15" customHeight="1" x14ac:dyDescent="0.2">
      <c r="A68" s="13" t="s">
        <v>69</v>
      </c>
      <c r="B68" s="16">
        <f>(1000*B21)/B65</f>
        <v>1716.1809777888923</v>
      </c>
      <c r="C68" s="16">
        <f>(1000*C21)/C65</f>
        <v>1890.2083734217395</v>
      </c>
      <c r="D68" s="16">
        <f>B68-C68</f>
        <v>-174.02739563284717</v>
      </c>
      <c r="E68" s="16">
        <f>D68/C68*100</f>
        <v>-9.2067836583442393</v>
      </c>
      <c r="F68" s="16"/>
      <c r="G68" s="16">
        <f>(1000*G21)/G65</f>
        <v>1681.4974333729415</v>
      </c>
      <c r="H68" s="16">
        <f>(1000*H21)/H65</f>
        <v>1555.9950009758707</v>
      </c>
      <c r="I68" s="16">
        <f>G68-H68</f>
        <v>125.50243239707083</v>
      </c>
      <c r="J68" s="16">
        <f>I68/H68*100</f>
        <v>8.0657349360608279</v>
      </c>
      <c r="K68" s="16"/>
      <c r="L68" s="16">
        <f>(1000*L21)/L65</f>
        <v>1506.8013656392509</v>
      </c>
      <c r="M68" s="16">
        <f>(1000*M21)/M65</f>
        <v>1428.3632831580017</v>
      </c>
      <c r="N68" s="16">
        <f>L68-M68</f>
        <v>78.438082481249239</v>
      </c>
      <c r="O68" s="16">
        <f>N68/M68*100</f>
        <v>5.4914658900940561</v>
      </c>
      <c r="P68" s="16"/>
      <c r="Q68" s="16">
        <f>(1000*Q21)/Q65</f>
        <v>2573.83239297828</v>
      </c>
      <c r="R68" s="16">
        <f>(1000*R21)/R65</f>
        <v>2866.5737489987623</v>
      </c>
      <c r="S68" s="16">
        <f>Q68-R68</f>
        <v>-292.74135602048227</v>
      </c>
      <c r="T68" s="16">
        <f>S68/R68*100</f>
        <v>-10.21223877888127</v>
      </c>
      <c r="U68" s="16"/>
      <c r="V68" s="16">
        <f>(1000*V21)/V65</f>
        <v>1626.9884468467421</v>
      </c>
      <c r="W68" s="16">
        <f>(1000*W21)/W65</f>
        <v>1511.4615929229419</v>
      </c>
      <c r="X68" s="16">
        <f>V68-W68</f>
        <v>115.52685392380022</v>
      </c>
      <c r="Y68" s="16">
        <f>X68/W68*100</f>
        <v>7.6433866705397699</v>
      </c>
      <c r="Z68" s="16"/>
      <c r="AA68" s="16">
        <f>(1000*AA21)/AA65</f>
        <v>1809.6410787039317</v>
      </c>
      <c r="AB68" s="16">
        <f>(1000*AB21)/AB65</f>
        <v>1497.2575786964433</v>
      </c>
      <c r="AC68" s="16">
        <f>AA68-AB68</f>
        <v>312.38350000748846</v>
      </c>
      <c r="AD68" s="16">
        <f>AC68/AB68*100</f>
        <v>20.863711391560212</v>
      </c>
      <c r="AE68" s="16"/>
      <c r="AF68" s="16">
        <f>(1000*AF21)/AF65</f>
        <v>1568.9042186115398</v>
      </c>
      <c r="AG68" s="16">
        <f>(1000*AG21)/AG65</f>
        <v>1350.1607974337276</v>
      </c>
      <c r="AH68" s="16">
        <f>AF68-AG68</f>
        <v>218.74342117781225</v>
      </c>
      <c r="AI68" s="16">
        <f>AH68/AG68*100</f>
        <v>16.201286661083731</v>
      </c>
      <c r="AJ68" s="16"/>
      <c r="AK68" s="16">
        <f>(1000*AK21)/AK65</f>
        <v>1795.0182679942902</v>
      </c>
      <c r="AL68" s="16">
        <f>(1000*AL21)/AL65</f>
        <v>1875.6701554084316</v>
      </c>
      <c r="AM68" s="16">
        <f t="shared" si="60"/>
        <v>-80.651887414141356</v>
      </c>
      <c r="AN68" s="16">
        <f>AM68/AL68*100</f>
        <v>-4.2998971424471604</v>
      </c>
      <c r="AO68" s="16"/>
      <c r="AP68" s="16">
        <f>(1000*AP21)/AP65</f>
        <v>1709.7291960603634</v>
      </c>
      <c r="AQ68" s="16">
        <f>(1000*AQ21)/AQ65</f>
        <v>1666.4381978727365</v>
      </c>
      <c r="AR68" s="16">
        <f>AP68-AQ68</f>
        <v>43.290998187626883</v>
      </c>
      <c r="AS68" s="16">
        <f>AR68/AQ68*100</f>
        <v>2.597816003191074</v>
      </c>
      <c r="AT68" s="16"/>
      <c r="AU68" s="16">
        <f>(1000*AU21)/AU65</f>
        <v>1811.2023847090431</v>
      </c>
      <c r="AV68" s="16">
        <f>(1000*AV21)/AV65</f>
        <v>1704.9580926492713</v>
      </c>
      <c r="AW68" s="16">
        <f>AU68-AV68</f>
        <v>106.24429205977185</v>
      </c>
      <c r="AX68" s="16">
        <f>AW68/AV68*100</f>
        <v>6.2314899420596772</v>
      </c>
      <c r="AY68" s="16"/>
      <c r="AZ68" s="16">
        <f>(1000*AZ21)/AZ65</f>
        <v>1340.1036417649875</v>
      </c>
      <c r="BA68" s="16">
        <f>(1000*BA21)/BA65</f>
        <v>1251.6871343879261</v>
      </c>
      <c r="BB68" s="16">
        <f>AZ68-BA68</f>
        <v>88.416507377061407</v>
      </c>
      <c r="BC68" s="16">
        <f>BB68/BA68*100</f>
        <v>7.0637865444144712</v>
      </c>
      <c r="BD68" s="16"/>
      <c r="BE68" s="16">
        <f>(1000*BE21)/BE65</f>
        <v>1719.5765071236126</v>
      </c>
      <c r="BF68" s="16">
        <f>(1000*BF21)/BF65</f>
        <v>1648.100195119355</v>
      </c>
      <c r="BG68" s="16">
        <f>BE68-BF68</f>
        <v>71.476312004257579</v>
      </c>
      <c r="BH68" s="16">
        <f>BG68/BF68*100</f>
        <v>4.3368911802768935</v>
      </c>
      <c r="BI68" s="17"/>
      <c r="BJ68" s="17"/>
      <c r="BK68" s="17"/>
      <c r="BL68" s="17"/>
      <c r="BM68" s="14"/>
      <c r="BN68" s="14"/>
    </row>
    <row r="69" spans="1:66" ht="15.95" customHeight="1" x14ac:dyDescent="0.2">
      <c r="A69" s="2" t="s">
        <v>70</v>
      </c>
      <c r="B69" s="16">
        <v>10567</v>
      </c>
      <c r="C69" s="16">
        <v>9820</v>
      </c>
      <c r="D69" s="16">
        <f>B69-C69</f>
        <v>747</v>
      </c>
      <c r="E69" s="16">
        <f>D69/C69*100</f>
        <v>7.606924643584521</v>
      </c>
      <c r="F69" s="16"/>
      <c r="G69" s="16">
        <v>24297</v>
      </c>
      <c r="H69" s="16">
        <v>22715</v>
      </c>
      <c r="I69" s="16">
        <f>G69-H69</f>
        <v>1582</v>
      </c>
      <c r="J69" s="16">
        <f>I69/H69*100</f>
        <v>6.9645608628659472</v>
      </c>
      <c r="K69" s="16"/>
      <c r="L69" s="16">
        <v>21323</v>
      </c>
      <c r="M69" s="16">
        <v>19648</v>
      </c>
      <c r="N69" s="16">
        <f>L69-M69</f>
        <v>1675</v>
      </c>
      <c r="O69" s="16">
        <f>N69/M69*100</f>
        <v>8.5250407166123789</v>
      </c>
      <c r="P69" s="16"/>
      <c r="Q69" s="16">
        <v>65339</v>
      </c>
      <c r="R69" s="16">
        <v>59540</v>
      </c>
      <c r="S69" s="16">
        <f>Q69-R69</f>
        <v>5799</v>
      </c>
      <c r="T69" s="16">
        <f>S69/R69*100</f>
        <v>9.7396708095398044</v>
      </c>
      <c r="U69" s="16"/>
      <c r="V69" s="16">
        <v>14034</v>
      </c>
      <c r="W69" s="16">
        <v>22715</v>
      </c>
      <c r="X69" s="16">
        <v>12066</v>
      </c>
      <c r="Y69" s="16">
        <f>X69/W69*100</f>
        <v>53.119084305524986</v>
      </c>
      <c r="Z69" s="16"/>
      <c r="AA69" s="16">
        <v>20531</v>
      </c>
      <c r="AB69" s="16">
        <v>18357</v>
      </c>
      <c r="AC69" s="16">
        <f>AA69-AB69</f>
        <v>2174</v>
      </c>
      <c r="AD69" s="16">
        <f>AC69/AB69*100</f>
        <v>11.842893719017269</v>
      </c>
      <c r="AE69" s="16"/>
      <c r="AF69" s="16">
        <v>55579</v>
      </c>
      <c r="AG69" s="16">
        <v>49772</v>
      </c>
      <c r="AH69" s="16">
        <f>AF69-AG69</f>
        <v>5807</v>
      </c>
      <c r="AI69" s="16">
        <f>AH69/AG69*100</f>
        <v>11.667202443140722</v>
      </c>
      <c r="AJ69" s="16"/>
      <c r="AK69" s="16">
        <v>28906</v>
      </c>
      <c r="AL69" s="16">
        <f>[16]REG8!AK69</f>
        <v>27793.897279117078</v>
      </c>
      <c r="AM69" s="16">
        <f>AK69-AL69</f>
        <v>1112.1027208829219</v>
      </c>
      <c r="AN69" s="16">
        <f>AM69/AL69*100</f>
        <v>4.0012478628482926</v>
      </c>
      <c r="AO69" s="16"/>
      <c r="AP69" s="16">
        <v>20010</v>
      </c>
      <c r="AQ69" s="16">
        <f>[16]REG8!AP69</f>
        <v>17913.84</v>
      </c>
      <c r="AR69" s="16">
        <f>AP69-AQ69</f>
        <v>2096.16</v>
      </c>
      <c r="AS69" s="16">
        <f>AR69/AQ69*100</f>
        <v>11.701343765490815</v>
      </c>
      <c r="AT69" s="16"/>
      <c r="AU69" s="16">
        <v>20315</v>
      </c>
      <c r="AV69" s="16">
        <v>18201</v>
      </c>
      <c r="AW69" s="16">
        <f>AU69-AV69</f>
        <v>2114</v>
      </c>
      <c r="AX69" s="16">
        <f>AW69/AV69*100</f>
        <v>11.614746442503158</v>
      </c>
      <c r="AY69" s="16"/>
      <c r="AZ69" s="16">
        <v>29022</v>
      </c>
      <c r="BA69" s="16">
        <f>[16]REG8!AZ69</f>
        <v>23387.84</v>
      </c>
      <c r="BB69" s="16">
        <f>AZ69-BA69</f>
        <v>5634.16</v>
      </c>
      <c r="BC69" s="16">
        <f>BB69/BA69*100</f>
        <v>24.090125466909299</v>
      </c>
      <c r="BD69" s="16"/>
      <c r="BE69" s="16">
        <f>L69+Q69+V69+AA69+AF69+AZ69+AP69+AU69+G69+AK69+B69</f>
        <v>309923</v>
      </c>
      <c r="BF69" s="16">
        <f>M69+R69+W69+AB69+AG69+BA69+AQ69+AV69+H69+AL69+C69</f>
        <v>289863.57727911707</v>
      </c>
      <c r="BG69" s="16">
        <f>BE69-BF69</f>
        <v>20059.422720882925</v>
      </c>
      <c r="BH69" s="16">
        <f>BG69/BF69*100</f>
        <v>6.9202977860054471</v>
      </c>
      <c r="BI69" s="17"/>
      <c r="BJ69" s="17"/>
      <c r="BK69" s="17"/>
      <c r="BL69" s="17"/>
    </row>
    <row r="70" spans="1:66" x14ac:dyDescent="0.2">
      <c r="A70" s="2" t="s">
        <v>71</v>
      </c>
      <c r="B70" s="30" t="s">
        <v>72</v>
      </c>
      <c r="C70" s="30"/>
      <c r="D70" s="30"/>
      <c r="E70" s="30"/>
      <c r="F70" s="22"/>
      <c r="G70" s="30" t="s">
        <v>73</v>
      </c>
      <c r="H70" s="30"/>
      <c r="I70" s="30"/>
      <c r="J70" s="30"/>
      <c r="K70" s="22"/>
      <c r="L70" s="30" t="s">
        <v>74</v>
      </c>
      <c r="M70" s="30"/>
      <c r="N70" s="30"/>
      <c r="O70" s="30"/>
      <c r="P70" s="22"/>
      <c r="Q70" s="30" t="s">
        <v>74</v>
      </c>
      <c r="R70" s="30"/>
      <c r="S70" s="30"/>
      <c r="T70" s="30"/>
      <c r="U70" s="22"/>
      <c r="V70" s="30" t="s">
        <v>75</v>
      </c>
      <c r="W70" s="30"/>
      <c r="X70" s="30"/>
      <c r="Y70" s="30"/>
      <c r="Z70" s="22"/>
      <c r="AA70" s="30" t="s">
        <v>75</v>
      </c>
      <c r="AB70" s="30"/>
      <c r="AC70" s="30"/>
      <c r="AD70" s="30"/>
      <c r="AE70" s="22"/>
      <c r="AF70" s="30" t="s">
        <v>74</v>
      </c>
      <c r="AG70" s="30"/>
      <c r="AH70" s="30"/>
      <c r="AI70" s="30"/>
      <c r="AJ70" s="22"/>
      <c r="AK70" s="30" t="s">
        <v>74</v>
      </c>
      <c r="AL70" s="30"/>
      <c r="AM70" s="30"/>
      <c r="AN70" s="30"/>
      <c r="AO70" s="22"/>
      <c r="AP70" s="30" t="s">
        <v>74</v>
      </c>
      <c r="AQ70" s="30"/>
      <c r="AR70" s="30"/>
      <c r="AS70" s="30"/>
      <c r="AT70" s="22"/>
      <c r="AU70" s="30" t="s">
        <v>75</v>
      </c>
      <c r="AV70" s="30"/>
      <c r="AW70" s="30"/>
      <c r="AX70" s="30"/>
      <c r="AY70" s="22"/>
      <c r="AZ70" s="30" t="s">
        <v>74</v>
      </c>
      <c r="BA70" s="30"/>
      <c r="BB70" s="30"/>
      <c r="BC70" s="30"/>
      <c r="BD70" s="22"/>
      <c r="BE70" s="22"/>
      <c r="BF70" s="22"/>
      <c r="BG70" s="22"/>
      <c r="BH70" s="22"/>
    </row>
    <row r="71" spans="1:66" ht="15.95" customHeight="1" x14ac:dyDescent="0.2"/>
    <row r="72" spans="1:66" ht="15.95" customHeight="1" x14ac:dyDescent="0.2">
      <c r="A72" s="2" t="s">
        <v>76</v>
      </c>
      <c r="B72" s="31">
        <f>+'[17]Summary 09_2024'!$P$80</f>
        <v>40005.2883</v>
      </c>
      <c r="G72" s="31">
        <f>+'[17]Summary 09_2024'!$P$81</f>
        <v>68193.916989999998</v>
      </c>
      <c r="L72" s="32">
        <f>+'[17]Summary 09_2024'!$P$82</f>
        <v>22575.410420000004</v>
      </c>
      <c r="Q72" s="31">
        <f>+'[17]Summary 09_2024'!$P$83</f>
        <v>50658.74495</v>
      </c>
      <c r="V72" s="31">
        <f>+'[17]Summary 09_2024'!$P$84</f>
        <v>46769.990209999996</v>
      </c>
      <c r="AA72" s="31">
        <f>+'[17]Summary 09_2024'!$P$85</f>
        <v>15880.812759999997</v>
      </c>
      <c r="AF72" s="31">
        <f>+'[17]Summary 09_2024'!$P$86</f>
        <v>128334.1244</v>
      </c>
      <c r="AK72" s="31">
        <f>+'[17]Summary 09_2024'!$P$87</f>
        <v>76195.722709999973</v>
      </c>
      <c r="AP72" s="31">
        <f>+'[17]Summary 09_2024'!$P$88</f>
        <v>53355.173840000003</v>
      </c>
      <c r="AU72" s="31">
        <f>+'[17]Summary 09_2024'!$P$89</f>
        <v>18938.547859999995</v>
      </c>
      <c r="AZ72" s="31">
        <f>+'[17]Summary 09_2024'!$P$90</f>
        <v>92731.21090999998</v>
      </c>
    </row>
    <row r="73" spans="1:66" s="33" customFormat="1" ht="15.95" customHeight="1" x14ac:dyDescent="0.2">
      <c r="A73" s="33" t="s">
        <v>77</v>
      </c>
      <c r="B73" s="33">
        <f>+B29+B11-B72</f>
        <v>1.1000001832144335E-3</v>
      </c>
      <c r="G73" s="33">
        <f>+G29+G11-G72</f>
        <v>6.2300003482960165E-3</v>
      </c>
      <c r="L73" s="34">
        <f>+L29+L11-L72</f>
        <v>-4.799997441296E-4</v>
      </c>
      <c r="Q73" s="33">
        <f>+Q29+Q11-Q72</f>
        <v>2.4300006625708193E-3</v>
      </c>
      <c r="V73" s="33">
        <f>+V29+V11-V72</f>
        <v>1.8100001689163037E-3</v>
      </c>
      <c r="AA73" s="33">
        <f>+AA29+AA11-AA72</f>
        <v>1.6300000788760372E-3</v>
      </c>
      <c r="AF73" s="33">
        <f>+AF29+AF11-AF72</f>
        <v>-4.0400000143563375E-3</v>
      </c>
      <c r="AK73" s="33">
        <f>+AK29+AK11-AK72</f>
        <v>-2.4699998612049967E-3</v>
      </c>
      <c r="AP73" s="33">
        <f>+AP29+AP11-AP72</f>
        <v>6.2500001367880031E-3</v>
      </c>
      <c r="AU73" s="33">
        <f>+AU29+AU11-AU72</f>
        <v>4.3700001697288826E-3</v>
      </c>
      <c r="AZ73" s="33">
        <f>+AZ29+AZ11-AZ72</f>
        <v>2.2000000317348167E-3</v>
      </c>
    </row>
    <row r="74" spans="1:66" ht="15.95" customHeight="1" x14ac:dyDescent="0.2"/>
    <row r="75" spans="1:66" ht="15.95" customHeight="1" x14ac:dyDescent="0.25">
      <c r="A75" s="35" t="s">
        <v>78</v>
      </c>
      <c r="C75" s="14"/>
      <c r="D75" s="14"/>
      <c r="E75" s="14"/>
      <c r="F75" s="14"/>
      <c r="H75" s="14"/>
      <c r="I75" s="14"/>
      <c r="J75" s="14"/>
      <c r="K75" s="14"/>
      <c r="N75" s="14"/>
      <c r="O75" s="14"/>
      <c r="P75" s="14"/>
      <c r="R75" s="14"/>
      <c r="S75" s="14"/>
      <c r="T75" s="14"/>
      <c r="U75" s="14"/>
      <c r="W75" s="14"/>
      <c r="X75" s="14"/>
      <c r="Y75" s="14"/>
      <c r="Z75" s="14"/>
      <c r="AB75" s="14"/>
      <c r="AC75" s="14"/>
      <c r="AD75" s="14"/>
      <c r="AE75" s="14"/>
      <c r="AG75" s="14"/>
      <c r="AH75" s="14"/>
      <c r="AI75" s="14"/>
      <c r="AJ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J75" s="14"/>
    </row>
    <row r="76" spans="1:66" ht="15.95" customHeight="1" x14ac:dyDescent="0.2">
      <c r="A76" s="2" t="str">
        <f>'[17]Summary 09_2024'!A80</f>
        <v>BILECO</v>
      </c>
      <c r="B76" s="36">
        <f>'[17]Summary 09_2024'!N80</f>
        <v>98.521293352096436</v>
      </c>
      <c r="C76" s="36">
        <f>IF(B76="NDA","0",B76)</f>
        <v>98.521293352096436</v>
      </c>
      <c r="D76" s="14"/>
      <c r="E76" s="14"/>
      <c r="F76" s="14"/>
      <c r="H76" s="14"/>
      <c r="I76" s="14"/>
      <c r="J76" s="14"/>
      <c r="K76" s="14"/>
      <c r="N76" s="14"/>
      <c r="O76" s="14"/>
      <c r="P76" s="14"/>
      <c r="R76" s="14"/>
      <c r="S76" s="14"/>
      <c r="T76" s="14"/>
      <c r="U76" s="14"/>
      <c r="W76" s="14"/>
      <c r="X76" s="14"/>
      <c r="Y76" s="14"/>
      <c r="Z76" s="14"/>
      <c r="AB76" s="14"/>
      <c r="AC76" s="14"/>
      <c r="AD76" s="14"/>
      <c r="AE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J76" s="14"/>
    </row>
    <row r="77" spans="1:66" ht="15.95" customHeight="1" x14ac:dyDescent="0.2">
      <c r="A77" s="2" t="str">
        <f>'[17]Summary 09_2024'!A81</f>
        <v>ESAMELCO</v>
      </c>
      <c r="B77" s="36">
        <f>'[17]Summary 09_2024'!N81</f>
        <v>100</v>
      </c>
      <c r="C77" s="36">
        <f t="shared" ref="C77:C86" si="61">IF(B77="NDA","0",B77)</f>
        <v>100</v>
      </c>
      <c r="D77" s="14"/>
      <c r="E77" s="14"/>
      <c r="F77" s="14"/>
      <c r="H77" s="14"/>
      <c r="I77" s="14"/>
      <c r="J77" s="14"/>
      <c r="K77" s="14"/>
      <c r="N77" s="14"/>
      <c r="O77" s="14"/>
      <c r="P77" s="14"/>
      <c r="R77" s="14"/>
      <c r="S77" s="14"/>
      <c r="T77" s="14"/>
      <c r="U77" s="14"/>
      <c r="W77" s="14"/>
      <c r="X77" s="14"/>
      <c r="Y77" s="14"/>
      <c r="Z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J77" s="14"/>
    </row>
    <row r="78" spans="1:66" ht="15.95" customHeight="1" x14ac:dyDescent="0.2">
      <c r="A78" s="2" t="str">
        <f>'[17]Summary 09_2024'!A82</f>
        <v>LEYECO I/DORELCO</v>
      </c>
      <c r="B78" s="36">
        <f>'[17]Summary 09_2024'!N82</f>
        <v>97.814973807428046</v>
      </c>
      <c r="C78" s="36">
        <f t="shared" si="61"/>
        <v>97.814973807428046</v>
      </c>
      <c r="D78" s="14"/>
      <c r="E78" s="14"/>
      <c r="F78" s="14"/>
      <c r="H78" s="14"/>
      <c r="I78" s="14"/>
      <c r="J78" s="14"/>
      <c r="K78" s="14"/>
      <c r="N78" s="14"/>
      <c r="O78" s="14"/>
      <c r="P78" s="14"/>
      <c r="R78" s="14"/>
      <c r="S78" s="14"/>
      <c r="T78" s="14"/>
      <c r="U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J78" s="14"/>
    </row>
    <row r="79" spans="1:66" ht="15.95" customHeight="1" x14ac:dyDescent="0.2">
      <c r="A79" s="2" t="str">
        <f>'[17]Summary 09_2024'!A83</f>
        <v>LEYECO II</v>
      </c>
      <c r="B79" s="36">
        <f>'[17]Summary 09_2024'!N83</f>
        <v>98.166080974137117</v>
      </c>
      <c r="C79" s="36">
        <f t="shared" si="61"/>
        <v>98.166080974137117</v>
      </c>
      <c r="D79" s="14"/>
      <c r="E79" s="14"/>
      <c r="F79" s="14"/>
      <c r="H79" s="14"/>
      <c r="I79" s="14"/>
      <c r="J79" s="14"/>
      <c r="K79" s="14"/>
      <c r="N79" s="14"/>
      <c r="O79" s="14"/>
      <c r="P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J79" s="14"/>
    </row>
    <row r="80" spans="1:66" ht="15.95" customHeight="1" x14ac:dyDescent="0.2">
      <c r="A80" s="2" t="str">
        <f>'[17]Summary 09_2024'!A84</f>
        <v xml:space="preserve">LEYECO III </v>
      </c>
      <c r="B80" s="36">
        <f>'[17]Summary 09_2024'!N84</f>
        <v>97.325714505887532</v>
      </c>
      <c r="C80" s="36">
        <f t="shared" si="61"/>
        <v>97.325714505887532</v>
      </c>
      <c r="D80" s="14"/>
      <c r="E80" s="14"/>
      <c r="F80" s="14"/>
      <c r="H80" s="14"/>
      <c r="I80" s="14"/>
      <c r="J80" s="14"/>
      <c r="K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J80" s="14"/>
    </row>
    <row r="81" spans="1:62" ht="15.95" customHeight="1" x14ac:dyDescent="0.2">
      <c r="A81" s="2" t="str">
        <f>'[17]Summary 09_2024'!A85</f>
        <v>LEYECO IV</v>
      </c>
      <c r="B81" s="36">
        <f>'[17]Summary 09_2024'!N85</f>
        <v>98.860580550813808</v>
      </c>
      <c r="C81" s="36">
        <f t="shared" si="61"/>
        <v>98.860580550813808</v>
      </c>
      <c r="D81" s="14"/>
      <c r="E81" s="14"/>
      <c r="F81" s="14"/>
      <c r="H81" s="14"/>
      <c r="I81" s="14"/>
      <c r="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J81" s="14"/>
    </row>
    <row r="82" spans="1:62" ht="15.95" customHeight="1" x14ac:dyDescent="0.2">
      <c r="A82" s="2" t="str">
        <f>'[17]Summary 09_2024'!A86</f>
        <v>LEYECO V</v>
      </c>
      <c r="B82" s="36">
        <f>'[17]Summary 09_2024'!N86</f>
        <v>100</v>
      </c>
      <c r="C82" s="36">
        <f t="shared" si="61"/>
        <v>100</v>
      </c>
      <c r="D82" s="14"/>
      <c r="E82" s="14"/>
      <c r="F82" s="14"/>
      <c r="G82" s="14"/>
      <c r="H82" s="14"/>
      <c r="I82" s="14"/>
      <c r="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J82" s="14"/>
    </row>
    <row r="83" spans="1:62" ht="15.95" customHeight="1" x14ac:dyDescent="0.2">
      <c r="A83" s="2" t="str">
        <f>'[17]Summary 09_2024'!A87</f>
        <v>NORSAMELCO</v>
      </c>
      <c r="B83" s="36">
        <f>'[17]Summary 09_2024'!N87</f>
        <v>98.724888539866029</v>
      </c>
      <c r="C83" s="36">
        <f t="shared" si="61"/>
        <v>98.724888539866029</v>
      </c>
      <c r="D83" s="14"/>
      <c r="E83" s="14"/>
      <c r="F83" s="14"/>
      <c r="G83" s="14"/>
      <c r="H83" s="14"/>
      <c r="I83" s="14"/>
      <c r="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J83" s="14"/>
    </row>
    <row r="84" spans="1:62" ht="15.95" customHeight="1" x14ac:dyDescent="0.2">
      <c r="A84" s="2" t="str">
        <f>'[17]Summary 09_2024'!A88</f>
        <v>SAMELCO I</v>
      </c>
      <c r="B84" s="36">
        <f>'[17]Summary 09_2024'!N88</f>
        <v>100</v>
      </c>
      <c r="C84" s="36">
        <f t="shared" si="61"/>
        <v>100</v>
      </c>
      <c r="D84" s="14"/>
      <c r="E84" s="14"/>
      <c r="F84" s="14"/>
      <c r="G84" s="14"/>
      <c r="H84" s="14"/>
      <c r="I84" s="14"/>
      <c r="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J84" s="14"/>
    </row>
    <row r="85" spans="1:62" ht="15.95" customHeight="1" x14ac:dyDescent="0.2">
      <c r="A85" s="2" t="str">
        <f>'[17]Summary 09_2024'!A89</f>
        <v>SAMELCO II</v>
      </c>
      <c r="B85" s="36">
        <f>'[17]Summary 09_2024'!N89</f>
        <v>100</v>
      </c>
      <c r="C85" s="36">
        <f t="shared" si="61"/>
        <v>100</v>
      </c>
      <c r="G85" s="14"/>
      <c r="H85" s="14"/>
      <c r="K85" s="37"/>
      <c r="O85" s="37"/>
      <c r="P85" s="37"/>
      <c r="Z85" s="37"/>
      <c r="AK85" s="14"/>
      <c r="AL85" s="14"/>
      <c r="AP85" s="14"/>
      <c r="AQ85" s="14"/>
      <c r="AU85" s="14"/>
      <c r="AV85" s="14"/>
      <c r="BJ85" s="14"/>
    </row>
    <row r="86" spans="1:62" ht="15.95" customHeight="1" x14ac:dyDescent="0.2">
      <c r="A86" s="2" t="str">
        <f>'[17]Summary 09_2024'!A90</f>
        <v>SOLECO</v>
      </c>
      <c r="B86" s="36">
        <f>'[17]Summary 09_2024'!N90</f>
        <v>100</v>
      </c>
      <c r="C86" s="36">
        <f t="shared" si="61"/>
        <v>100</v>
      </c>
      <c r="G86" s="14"/>
      <c r="H86" s="14"/>
      <c r="AK86" s="14"/>
      <c r="AL86" s="14"/>
      <c r="AP86" s="14"/>
      <c r="AQ86" s="14"/>
      <c r="AU86" s="14"/>
      <c r="AV86" s="14"/>
      <c r="BJ86" s="14"/>
    </row>
    <row r="87" spans="1:62" ht="15.95" customHeight="1" x14ac:dyDescent="0.2">
      <c r="BJ87" s="14"/>
    </row>
    <row r="88" spans="1:62" ht="15.95" customHeight="1" x14ac:dyDescent="0.2">
      <c r="BJ88" s="14"/>
    </row>
    <row r="89" spans="1:62" ht="15.95" customHeight="1" x14ac:dyDescent="0.2">
      <c r="A89" s="2" t="s">
        <v>79</v>
      </c>
      <c r="B89" s="31">
        <f>+'[17]Summary 09_2024'!$S$80</f>
        <v>92759.454270000002</v>
      </c>
      <c r="G89" s="31">
        <f>+'[17]Summary 09_2024'!$S$81</f>
        <v>176530.87536999999</v>
      </c>
      <c r="L89" s="32">
        <f>+'[17]Summary 09_2024'!$S$82</f>
        <v>33257.497730000003</v>
      </c>
      <c r="Q89" s="31">
        <f>+'[17]Summary 09_2024'!$S$83</f>
        <v>204921.70636000001</v>
      </c>
      <c r="V89" s="31">
        <f>+'[17]Summary 09_2024'!$S$84</f>
        <v>108386.67331999999</v>
      </c>
      <c r="AA89" s="31">
        <f>+'[17]Summary 09_2024'!$S$85</f>
        <v>230337.56127999999</v>
      </c>
      <c r="AF89" s="31">
        <f>+'[17]Summary 09_2024'!$S$86</f>
        <v>313891.39237000002</v>
      </c>
      <c r="AK89" s="31">
        <f>+'[17]Summary 09_2024'!$S$87</f>
        <v>83876.352040000012</v>
      </c>
      <c r="AP89" s="31">
        <f>+'[17]Summary 09_2024'!$S$88</f>
        <v>103794.27623</v>
      </c>
      <c r="AU89" s="31">
        <f>+'[17]Summary 09_2024'!$S$89</f>
        <v>117632.9451</v>
      </c>
      <c r="AZ89" s="31">
        <f>+'[17]Summary 09_2024'!$S$90</f>
        <v>346138.20030999999</v>
      </c>
      <c r="BJ89" s="14"/>
    </row>
    <row r="90" spans="1:62" s="38" customFormat="1" ht="15.95" customHeight="1" x14ac:dyDescent="0.2">
      <c r="A90" s="33" t="s">
        <v>77</v>
      </c>
      <c r="B90" s="38">
        <f>B33-B89</f>
        <v>-4.27000000490807E-3</v>
      </c>
      <c r="G90" s="38">
        <f>G33-G89</f>
        <v>4.6300000103656203E-3</v>
      </c>
      <c r="L90" s="38">
        <f>L33-L89</f>
        <v>2.2699999972246587E-3</v>
      </c>
      <c r="Q90" s="38">
        <f>Q33-Q89</f>
        <v>3.6399999808054417E-3</v>
      </c>
      <c r="V90" s="38">
        <f>V33-V89</f>
        <v>-3.3199999888893217E-3</v>
      </c>
      <c r="AA90" s="38">
        <f>AA33-AA89</f>
        <v>-1.2799999967683107E-3</v>
      </c>
      <c r="AF90" s="38">
        <f>AF33-AF89</f>
        <v>-2.3700000019744039E-3</v>
      </c>
      <c r="AK90" s="38">
        <f>AK33-AK89</f>
        <v>-2.0400000066729262E-3</v>
      </c>
      <c r="AP90" s="38">
        <f>AP33-AP89</f>
        <v>3.7699999957112595E-3</v>
      </c>
      <c r="AU90" s="38">
        <f>AU33-AU89</f>
        <v>4.8999999999068677E-3</v>
      </c>
      <c r="AZ90" s="38">
        <f>AZ33-AZ89</f>
        <v>-3.0999997397884727E-4</v>
      </c>
    </row>
    <row r="91" spans="1:62" ht="15.95" customHeight="1" x14ac:dyDescent="0.2">
      <c r="B91" s="14"/>
      <c r="C91" s="14"/>
      <c r="D91" s="14"/>
      <c r="E91" s="37"/>
      <c r="F91" s="14"/>
      <c r="G91" s="14"/>
      <c r="H91" s="14"/>
      <c r="I91" s="14"/>
      <c r="J91" s="37"/>
      <c r="K91" s="37"/>
      <c r="L91" s="39"/>
      <c r="M91" s="14"/>
      <c r="N91" s="14"/>
      <c r="O91" s="37"/>
      <c r="P91" s="37"/>
      <c r="Q91" s="14"/>
      <c r="R91" s="14"/>
      <c r="S91" s="14"/>
      <c r="T91" s="37"/>
      <c r="U91" s="37"/>
      <c r="V91" s="14"/>
      <c r="W91" s="14"/>
      <c r="X91" s="14"/>
      <c r="Y91" s="37"/>
      <c r="Z91" s="37"/>
      <c r="AA91" s="14"/>
      <c r="AB91" s="14"/>
      <c r="AC91" s="14"/>
      <c r="AD91" s="37"/>
      <c r="AE91" s="37"/>
      <c r="AF91" s="14"/>
      <c r="AG91" s="14"/>
      <c r="AH91" s="14"/>
      <c r="AI91" s="37"/>
      <c r="AJ91" s="14"/>
      <c r="AK91" s="14"/>
      <c r="AL91" s="14"/>
      <c r="AM91" s="14"/>
      <c r="AN91" s="37"/>
      <c r="AO91" s="37"/>
      <c r="AP91" s="14"/>
      <c r="AQ91" s="14"/>
      <c r="AR91" s="14"/>
      <c r="AS91" s="37"/>
      <c r="AT91" s="37"/>
      <c r="AU91" s="14"/>
      <c r="AV91" s="14"/>
      <c r="AW91" s="14"/>
      <c r="AX91" s="37"/>
      <c r="AY91" s="37"/>
      <c r="AZ91" s="14"/>
      <c r="BA91" s="14"/>
      <c r="BB91" s="14"/>
      <c r="BC91" s="37"/>
      <c r="BD91" s="37"/>
      <c r="BJ91" s="14"/>
    </row>
    <row r="92" spans="1:62" ht="15.95" customHeight="1" x14ac:dyDescent="0.2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39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</row>
    <row r="93" spans="1:62" ht="15.95" customHeight="1" x14ac:dyDescent="0.2">
      <c r="B93" s="14"/>
      <c r="C93" s="14"/>
      <c r="D93" s="14"/>
      <c r="E93" s="37"/>
      <c r="F93" s="14"/>
      <c r="G93" s="14"/>
      <c r="H93" s="14"/>
      <c r="I93" s="14"/>
      <c r="J93" s="37"/>
      <c r="K93" s="37"/>
      <c r="L93" s="39"/>
      <c r="M93" s="14"/>
      <c r="N93" s="14"/>
      <c r="O93" s="37"/>
      <c r="P93" s="37"/>
      <c r="Q93" s="14"/>
      <c r="R93" s="14"/>
      <c r="S93" s="14"/>
      <c r="T93" s="37"/>
      <c r="U93" s="37"/>
      <c r="V93" s="14"/>
      <c r="W93" s="14"/>
      <c r="X93" s="14"/>
      <c r="Y93" s="37"/>
      <c r="Z93" s="37"/>
      <c r="AA93" s="14"/>
      <c r="AB93" s="14"/>
      <c r="AC93" s="14"/>
      <c r="AD93" s="37"/>
      <c r="AE93" s="37"/>
      <c r="AF93" s="14"/>
      <c r="AG93" s="14"/>
      <c r="AH93" s="14"/>
      <c r="AI93" s="37"/>
      <c r="AJ93" s="14"/>
      <c r="AK93" s="14"/>
      <c r="AL93" s="14"/>
      <c r="AM93" s="14"/>
      <c r="AN93" s="37"/>
      <c r="AO93" s="37"/>
      <c r="AP93" s="14"/>
      <c r="AQ93" s="14"/>
      <c r="AR93" s="14"/>
      <c r="AS93" s="37"/>
      <c r="AT93" s="37"/>
      <c r="AU93" s="14"/>
      <c r="AV93" s="14"/>
      <c r="AW93" s="14"/>
      <c r="AX93" s="37"/>
      <c r="AY93" s="37"/>
      <c r="AZ93" s="14"/>
      <c r="BA93" s="14"/>
      <c r="BB93" s="14"/>
      <c r="BC93" s="37"/>
      <c r="BD93" s="37"/>
    </row>
    <row r="94" spans="1:62" ht="15.95" customHeight="1" x14ac:dyDescent="0.2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39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</row>
    <row r="95" spans="1:62" ht="15" customHeight="1" x14ac:dyDescent="0.2">
      <c r="B95" s="14"/>
      <c r="C95" s="14"/>
      <c r="D95" s="14"/>
      <c r="E95" s="37"/>
      <c r="F95" s="14"/>
      <c r="G95" s="14"/>
      <c r="H95" s="14"/>
      <c r="I95" s="14"/>
      <c r="J95" s="37"/>
      <c r="K95" s="37"/>
      <c r="L95" s="39"/>
      <c r="M95" s="14"/>
      <c r="N95" s="14"/>
      <c r="O95" s="37"/>
      <c r="P95" s="37"/>
      <c r="Q95" s="14"/>
      <c r="R95" s="14"/>
      <c r="S95" s="14"/>
      <c r="T95" s="37"/>
      <c r="U95" s="37"/>
      <c r="V95" s="14"/>
      <c r="W95" s="14"/>
      <c r="X95" s="14"/>
      <c r="Y95" s="37"/>
      <c r="Z95" s="37"/>
      <c r="AA95" s="14"/>
      <c r="AB95" s="14"/>
      <c r="AC95" s="14"/>
      <c r="AD95" s="37"/>
      <c r="AE95" s="37"/>
      <c r="AF95" s="14"/>
      <c r="AG95" s="14"/>
      <c r="AH95" s="14"/>
      <c r="AI95" s="37"/>
      <c r="AJ95" s="14"/>
      <c r="AK95" s="14"/>
      <c r="AL95" s="14"/>
      <c r="AM95" s="14"/>
      <c r="AN95" s="37"/>
      <c r="AO95" s="37"/>
      <c r="AP95" s="14"/>
      <c r="AQ95" s="14"/>
      <c r="AR95" s="14"/>
      <c r="AS95" s="37"/>
      <c r="AT95" s="37"/>
      <c r="AU95" s="14"/>
      <c r="AV95" s="14"/>
      <c r="AW95" s="14"/>
      <c r="AX95" s="37"/>
      <c r="AY95" s="37"/>
      <c r="AZ95" s="14"/>
      <c r="BA95" s="14"/>
      <c r="BB95" s="14"/>
      <c r="BC95" s="37"/>
      <c r="BD95" s="37"/>
    </row>
    <row r="96" spans="1:62" ht="15" customHeight="1" x14ac:dyDescent="0.2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39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</row>
    <row r="97" spans="1:56" ht="15" customHeight="1" x14ac:dyDescent="0.2">
      <c r="B97" s="14"/>
      <c r="C97" s="14"/>
      <c r="D97" s="14"/>
      <c r="E97" s="37"/>
      <c r="F97" s="14"/>
      <c r="G97" s="14"/>
      <c r="H97" s="14"/>
      <c r="I97" s="14"/>
      <c r="J97" s="37"/>
      <c r="K97" s="37"/>
      <c r="L97" s="39"/>
      <c r="M97" s="14"/>
      <c r="N97" s="14"/>
      <c r="O97" s="37"/>
      <c r="P97" s="37"/>
      <c r="Q97" s="14"/>
      <c r="R97" s="14"/>
      <c r="S97" s="14"/>
      <c r="T97" s="37"/>
      <c r="U97" s="37"/>
      <c r="V97" s="14"/>
      <c r="W97" s="14"/>
      <c r="X97" s="14"/>
      <c r="Y97" s="37"/>
      <c r="Z97" s="37"/>
      <c r="AA97" s="14"/>
      <c r="AB97" s="14"/>
      <c r="AC97" s="14"/>
      <c r="AD97" s="37"/>
      <c r="AE97" s="37"/>
      <c r="AF97" s="14"/>
      <c r="AG97" s="14"/>
      <c r="AH97" s="14"/>
      <c r="AI97" s="37"/>
      <c r="AJ97" s="14"/>
      <c r="AK97" s="14"/>
      <c r="AL97" s="14"/>
      <c r="AM97" s="14"/>
      <c r="AN97" s="37"/>
      <c r="AO97" s="37"/>
      <c r="AP97" s="14"/>
      <c r="AQ97" s="14"/>
      <c r="AR97" s="14"/>
      <c r="AS97" s="37"/>
      <c r="AT97" s="37"/>
      <c r="AU97" s="14"/>
      <c r="AV97" s="14"/>
      <c r="AW97" s="14"/>
      <c r="AX97" s="37"/>
      <c r="AY97" s="37"/>
      <c r="AZ97" s="14"/>
      <c r="BA97" s="14"/>
      <c r="BB97" s="14"/>
      <c r="BC97" s="37"/>
      <c r="BD97" s="37"/>
    </row>
    <row r="98" spans="1:56" ht="15" customHeight="1" x14ac:dyDescent="0.2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39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</row>
    <row r="99" spans="1:56" ht="15" customHeight="1" x14ac:dyDescent="0.2">
      <c r="B99" s="14"/>
      <c r="C99" s="14"/>
      <c r="D99" s="14"/>
      <c r="E99" s="37"/>
      <c r="F99" s="14"/>
      <c r="G99" s="14"/>
      <c r="H99" s="14"/>
      <c r="I99" s="14"/>
      <c r="J99" s="37"/>
      <c r="K99" s="37"/>
      <c r="L99" s="39"/>
      <c r="M99" s="14"/>
      <c r="N99" s="14"/>
      <c r="O99" s="37"/>
      <c r="P99" s="37"/>
      <c r="Q99" s="14"/>
      <c r="R99" s="14"/>
      <c r="S99" s="14"/>
      <c r="T99" s="37"/>
      <c r="U99" s="37"/>
      <c r="V99" s="14"/>
      <c r="W99" s="14"/>
      <c r="X99" s="14"/>
      <c r="Y99" s="37"/>
      <c r="Z99" s="37"/>
      <c r="AA99" s="14"/>
      <c r="AB99" s="14"/>
      <c r="AC99" s="14"/>
      <c r="AD99" s="37"/>
      <c r="AE99" s="37"/>
      <c r="AF99" s="14"/>
      <c r="AG99" s="14"/>
      <c r="AH99" s="14"/>
      <c r="AI99" s="37"/>
      <c r="AJ99" s="14"/>
      <c r="AK99" s="14"/>
      <c r="AL99" s="14"/>
      <c r="AM99" s="14"/>
      <c r="AN99" s="37"/>
      <c r="AO99" s="37"/>
      <c r="AP99" s="14"/>
      <c r="AQ99" s="14"/>
      <c r="AR99" s="14"/>
      <c r="AS99" s="37"/>
      <c r="AT99" s="37"/>
      <c r="AU99" s="14"/>
      <c r="AV99" s="14"/>
      <c r="AW99" s="14"/>
      <c r="AX99" s="37"/>
      <c r="AY99" s="37"/>
      <c r="AZ99" s="14"/>
      <c r="BA99" s="14"/>
      <c r="BB99" s="14"/>
      <c r="BC99" s="37"/>
      <c r="BD99" s="37"/>
    </row>
    <row r="100" spans="1:56" ht="15" customHeight="1" x14ac:dyDescent="0.2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39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</row>
    <row r="101" spans="1:56" ht="15" customHeight="1" x14ac:dyDescent="0.2">
      <c r="B101" s="14"/>
      <c r="C101" s="14"/>
      <c r="D101" s="14"/>
      <c r="E101" s="37"/>
      <c r="F101" s="14"/>
      <c r="G101" s="14"/>
      <c r="H101" s="14"/>
      <c r="I101" s="14"/>
      <c r="J101" s="37"/>
      <c r="K101" s="37"/>
      <c r="L101" s="39"/>
      <c r="M101" s="14"/>
      <c r="N101" s="14"/>
      <c r="O101" s="37"/>
      <c r="P101" s="37"/>
      <c r="Q101" s="14"/>
      <c r="R101" s="14"/>
      <c r="S101" s="14"/>
      <c r="T101" s="37"/>
      <c r="U101" s="37"/>
      <c r="V101" s="14"/>
      <c r="W101" s="14"/>
      <c r="X101" s="14"/>
      <c r="Y101" s="37"/>
      <c r="Z101" s="37"/>
      <c r="AA101" s="14"/>
      <c r="AB101" s="14"/>
      <c r="AC101" s="14"/>
      <c r="AD101" s="37"/>
      <c r="AE101" s="37"/>
      <c r="AF101" s="14"/>
      <c r="AG101" s="14"/>
      <c r="AH101" s="14"/>
      <c r="AI101" s="37"/>
      <c r="AJ101" s="14"/>
      <c r="AK101" s="14"/>
      <c r="AL101" s="14"/>
      <c r="AM101" s="14"/>
      <c r="AN101" s="37"/>
      <c r="AO101" s="37"/>
      <c r="AP101" s="14"/>
      <c r="AQ101" s="14"/>
      <c r="AR101" s="14"/>
      <c r="AS101" s="37"/>
      <c r="AT101" s="37"/>
      <c r="AU101" s="14"/>
      <c r="AV101" s="14"/>
      <c r="AW101" s="14"/>
      <c r="AX101" s="37"/>
      <c r="AY101" s="37"/>
      <c r="AZ101" s="14"/>
      <c r="BA101" s="14"/>
      <c r="BB101" s="14"/>
      <c r="BC101" s="37"/>
      <c r="BD101" s="37"/>
    </row>
    <row r="102" spans="1:56" ht="15" customHeight="1" x14ac:dyDescent="0.2">
      <c r="A102" s="13"/>
      <c r="B102" s="14"/>
      <c r="C102" s="14"/>
      <c r="D102" s="14"/>
      <c r="E102" s="14"/>
      <c r="F102" s="14"/>
      <c r="G102" s="14"/>
      <c r="H102" s="14"/>
      <c r="I102" s="14"/>
      <c r="J102" s="14"/>
      <c r="Q102" s="14"/>
      <c r="R102" s="14"/>
      <c r="S102" s="14"/>
      <c r="T102" s="14"/>
      <c r="U102" s="14"/>
      <c r="V102" s="14"/>
      <c r="W102" s="14"/>
      <c r="X102" s="14"/>
      <c r="Y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</row>
    <row r="103" spans="1:56" ht="15" customHeight="1" x14ac:dyDescent="0.2">
      <c r="A103" s="13"/>
      <c r="B103" s="14"/>
      <c r="C103" s="14"/>
      <c r="D103" s="14"/>
      <c r="E103" s="37"/>
      <c r="F103" s="14"/>
      <c r="G103" s="14"/>
      <c r="H103" s="14"/>
      <c r="I103" s="14"/>
      <c r="J103" s="37"/>
      <c r="Q103" s="14"/>
      <c r="R103" s="14"/>
      <c r="S103" s="14"/>
      <c r="T103" s="37"/>
      <c r="U103" s="37"/>
      <c r="V103" s="14"/>
      <c r="W103" s="14"/>
      <c r="X103" s="14"/>
      <c r="Y103" s="37"/>
      <c r="AA103" s="14"/>
      <c r="AB103" s="14"/>
      <c r="AC103" s="14"/>
      <c r="AD103" s="37"/>
      <c r="AE103" s="37"/>
      <c r="AF103" s="14"/>
      <c r="AG103" s="14"/>
      <c r="AH103" s="14"/>
      <c r="AI103" s="37"/>
      <c r="AJ103" s="14"/>
      <c r="AK103" s="14"/>
      <c r="AL103" s="14"/>
      <c r="AM103" s="14"/>
      <c r="AN103" s="37"/>
      <c r="AO103" s="37"/>
      <c r="AP103" s="14"/>
      <c r="AQ103" s="14"/>
      <c r="AR103" s="14"/>
      <c r="AS103" s="37"/>
      <c r="AT103" s="37"/>
      <c r="AU103" s="14"/>
      <c r="AV103" s="14"/>
      <c r="AW103" s="14"/>
      <c r="AX103" s="37"/>
      <c r="AY103" s="37"/>
      <c r="AZ103" s="14"/>
      <c r="BA103" s="14"/>
      <c r="BB103" s="14"/>
      <c r="BC103" s="37"/>
      <c r="BD103" s="37"/>
    </row>
    <row r="104" spans="1:56" ht="15" customHeight="1" x14ac:dyDescent="0.2">
      <c r="A104" s="13"/>
      <c r="B104" s="14"/>
      <c r="C104" s="14"/>
      <c r="D104" s="14"/>
      <c r="E104" s="37"/>
      <c r="F104" s="14"/>
      <c r="G104" s="14"/>
      <c r="H104" s="14"/>
      <c r="I104" s="14"/>
      <c r="J104" s="37"/>
      <c r="Q104" s="14"/>
      <c r="R104" s="14"/>
      <c r="S104" s="14"/>
      <c r="T104" s="37"/>
      <c r="U104" s="37"/>
      <c r="V104" s="14"/>
      <c r="W104" s="14"/>
      <c r="X104" s="14"/>
      <c r="Y104" s="37"/>
      <c r="AA104" s="14"/>
      <c r="AB104" s="14"/>
      <c r="AC104" s="14"/>
      <c r="AD104" s="37"/>
      <c r="AE104" s="37"/>
      <c r="AF104" s="14"/>
      <c r="AG104" s="14"/>
      <c r="AH104" s="14"/>
      <c r="AI104" s="37"/>
      <c r="AJ104" s="14"/>
      <c r="AK104" s="14"/>
      <c r="AL104" s="14"/>
      <c r="AM104" s="14"/>
      <c r="AN104" s="37"/>
      <c r="AO104" s="37"/>
      <c r="AP104" s="14"/>
      <c r="AQ104" s="14"/>
      <c r="AR104" s="14"/>
      <c r="AS104" s="37"/>
      <c r="AT104" s="37"/>
      <c r="AU104" s="14"/>
      <c r="AV104" s="14"/>
      <c r="AW104" s="14"/>
      <c r="AX104" s="37"/>
      <c r="AY104" s="37"/>
      <c r="AZ104" s="14"/>
      <c r="BA104" s="14"/>
      <c r="BB104" s="14"/>
      <c r="BC104" s="37"/>
      <c r="BD104" s="37"/>
    </row>
    <row r="105" spans="1:56" ht="15" customHeight="1" x14ac:dyDescent="0.2">
      <c r="A105" s="13"/>
      <c r="B105" s="14"/>
      <c r="C105" s="14"/>
      <c r="D105" s="14"/>
      <c r="E105" s="37"/>
      <c r="F105" s="14"/>
      <c r="G105" s="14"/>
      <c r="H105" s="14"/>
      <c r="I105" s="14"/>
      <c r="J105" s="37"/>
      <c r="Q105" s="14"/>
      <c r="R105" s="14"/>
      <c r="S105" s="14"/>
      <c r="T105" s="37"/>
      <c r="U105" s="37"/>
      <c r="V105" s="14"/>
      <c r="W105" s="14"/>
      <c r="X105" s="14"/>
      <c r="Y105" s="37"/>
      <c r="AA105" s="14"/>
      <c r="AB105" s="14"/>
      <c r="AC105" s="14"/>
      <c r="AD105" s="37"/>
      <c r="AE105" s="37"/>
      <c r="AF105" s="14"/>
      <c r="AG105" s="14"/>
      <c r="AH105" s="14"/>
      <c r="AI105" s="37"/>
      <c r="AJ105" s="14"/>
      <c r="AK105" s="14"/>
      <c r="AL105" s="14"/>
      <c r="AM105" s="14"/>
      <c r="AN105" s="37"/>
      <c r="AO105" s="37"/>
      <c r="AP105" s="14"/>
      <c r="AQ105" s="14"/>
      <c r="AR105" s="14"/>
      <c r="AS105" s="37"/>
      <c r="AT105" s="37"/>
      <c r="AU105" s="14"/>
      <c r="AV105" s="14"/>
      <c r="AW105" s="14"/>
      <c r="AX105" s="37"/>
      <c r="AY105" s="37"/>
      <c r="AZ105" s="14"/>
      <c r="BA105" s="14"/>
      <c r="BB105" s="14"/>
      <c r="BC105" s="37"/>
      <c r="BD105" s="37"/>
    </row>
    <row r="106" spans="1:56" ht="15" customHeight="1" x14ac:dyDescent="0.2">
      <c r="B106" s="14"/>
      <c r="C106" s="14"/>
      <c r="D106" s="14"/>
      <c r="E106" s="37"/>
      <c r="F106" s="14"/>
      <c r="I106" s="14"/>
      <c r="J106" s="37"/>
      <c r="Q106" s="14"/>
      <c r="R106" s="14"/>
      <c r="S106" s="14"/>
      <c r="T106" s="37"/>
      <c r="U106" s="37"/>
      <c r="V106" s="14"/>
      <c r="W106" s="14"/>
      <c r="X106" s="14"/>
      <c r="Y106" s="37"/>
      <c r="AC106" s="14"/>
      <c r="AD106" s="37"/>
      <c r="AE106" s="37"/>
      <c r="AF106" s="14"/>
      <c r="AG106" s="14"/>
      <c r="AH106" s="14"/>
      <c r="AI106" s="37"/>
      <c r="AJ106" s="14"/>
      <c r="AK106" s="14"/>
      <c r="AL106" s="14"/>
      <c r="AM106" s="14"/>
      <c r="AN106" s="37"/>
      <c r="AO106" s="37"/>
      <c r="AP106" s="14"/>
      <c r="AQ106" s="14"/>
      <c r="AR106" s="14"/>
      <c r="AS106" s="37"/>
      <c r="AT106" s="37"/>
      <c r="AW106" s="14"/>
      <c r="AX106" s="37"/>
      <c r="AY106" s="37"/>
      <c r="AZ106" s="14"/>
      <c r="BA106" s="14"/>
      <c r="BB106" s="14"/>
      <c r="BC106" s="37"/>
      <c r="BD106" s="37"/>
    </row>
    <row r="107" spans="1:56" ht="15" customHeight="1" x14ac:dyDescent="0.2">
      <c r="B107" s="14"/>
      <c r="C107" s="14"/>
      <c r="D107" s="14"/>
      <c r="E107" s="37"/>
      <c r="F107" s="14"/>
      <c r="G107" s="14"/>
      <c r="H107" s="14"/>
      <c r="I107" s="14"/>
      <c r="J107" s="37"/>
      <c r="Q107" s="14"/>
      <c r="R107" s="14"/>
      <c r="S107" s="14"/>
      <c r="T107" s="37"/>
      <c r="U107" s="37"/>
      <c r="V107" s="14"/>
      <c r="W107" s="14"/>
      <c r="X107" s="14"/>
      <c r="Y107" s="37"/>
      <c r="AA107" s="14"/>
      <c r="AB107" s="14"/>
      <c r="AC107" s="14"/>
      <c r="AD107" s="37"/>
      <c r="AE107" s="37"/>
      <c r="AF107" s="14"/>
      <c r="AG107" s="14"/>
      <c r="AH107" s="14"/>
      <c r="AI107" s="37"/>
      <c r="AJ107" s="14"/>
      <c r="AK107" s="14"/>
      <c r="AL107" s="14"/>
      <c r="AM107" s="14"/>
      <c r="AN107" s="37"/>
      <c r="AO107" s="37"/>
      <c r="AP107" s="14"/>
      <c r="AQ107" s="14"/>
      <c r="AR107" s="14"/>
      <c r="AS107" s="37"/>
      <c r="AT107" s="37"/>
      <c r="AU107" s="14"/>
      <c r="AV107" s="14"/>
      <c r="AW107" s="14"/>
      <c r="AX107" s="37"/>
      <c r="AY107" s="37"/>
      <c r="AZ107" s="14"/>
      <c r="BA107" s="14"/>
      <c r="BB107" s="14"/>
      <c r="BC107" s="37"/>
      <c r="BD107" s="37"/>
    </row>
    <row r="108" spans="1:56" ht="15" customHeight="1" x14ac:dyDescent="0.2">
      <c r="B108" s="14"/>
      <c r="C108" s="14"/>
      <c r="D108" s="14"/>
      <c r="E108" s="14"/>
      <c r="F108" s="14"/>
      <c r="G108" s="14"/>
      <c r="H108" s="14"/>
      <c r="I108" s="14"/>
      <c r="J108" s="14"/>
      <c r="K108" s="40"/>
      <c r="L108" s="41"/>
      <c r="M108" s="13"/>
      <c r="O108" s="40"/>
      <c r="P108" s="40"/>
      <c r="Q108" s="14"/>
      <c r="R108" s="14"/>
      <c r="S108" s="14"/>
      <c r="V108" s="14"/>
      <c r="W108" s="14"/>
      <c r="X108" s="14"/>
      <c r="Y108" s="14"/>
      <c r="Z108" s="40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</row>
    <row r="109" spans="1:56" ht="15" customHeight="1" x14ac:dyDescent="0.2">
      <c r="D109" s="14"/>
      <c r="E109" s="37"/>
      <c r="F109" s="14"/>
      <c r="G109" s="14"/>
      <c r="H109" s="14"/>
      <c r="I109" s="14"/>
      <c r="J109" s="14"/>
      <c r="Q109" s="14"/>
      <c r="R109" s="14"/>
      <c r="S109" s="14"/>
      <c r="V109" s="14"/>
      <c r="W109" s="14"/>
      <c r="X109" s="14"/>
      <c r="Y109" s="37"/>
      <c r="AA109" s="14"/>
      <c r="AB109" s="14"/>
      <c r="AC109" s="14"/>
      <c r="AD109" s="14"/>
      <c r="AE109" s="14"/>
      <c r="AF109" s="14"/>
      <c r="AG109" s="14"/>
      <c r="AH109" s="14"/>
      <c r="AI109" s="37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</row>
    <row r="110" spans="1:56" ht="15" customHeight="1" x14ac:dyDescent="0.2">
      <c r="B110" s="14"/>
      <c r="C110" s="14"/>
      <c r="D110" s="14"/>
      <c r="E110" s="37"/>
      <c r="F110" s="14"/>
      <c r="G110" s="14"/>
      <c r="H110" s="14"/>
      <c r="I110" s="14"/>
      <c r="J110" s="14"/>
      <c r="K110" s="10"/>
      <c r="L110" s="12"/>
      <c r="M110" s="10"/>
      <c r="N110" s="10"/>
      <c r="O110" s="10"/>
      <c r="P110" s="10"/>
      <c r="Q110" s="14"/>
      <c r="R110" s="14"/>
      <c r="S110" s="14"/>
      <c r="V110" s="14"/>
      <c r="W110" s="14"/>
      <c r="X110" s="14"/>
      <c r="Y110" s="14"/>
      <c r="Z110" s="10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</row>
    <row r="111" spans="1:56" ht="15" customHeight="1" x14ac:dyDescent="0.2">
      <c r="B111" s="14"/>
      <c r="C111" s="14"/>
      <c r="D111" s="14"/>
      <c r="E111" s="37"/>
      <c r="F111" s="14"/>
      <c r="G111" s="14"/>
      <c r="H111" s="14"/>
      <c r="I111" s="14"/>
      <c r="J111" s="37"/>
      <c r="K111" s="10"/>
      <c r="L111" s="12"/>
      <c r="M111" s="10"/>
      <c r="N111" s="10"/>
      <c r="O111" s="10"/>
      <c r="P111" s="10"/>
      <c r="Q111" s="14"/>
      <c r="R111" s="14"/>
      <c r="S111" s="14"/>
      <c r="V111" s="14"/>
      <c r="W111" s="14"/>
      <c r="X111" s="14"/>
      <c r="Y111" s="37"/>
      <c r="Z111" s="10"/>
      <c r="AA111" s="14"/>
      <c r="AB111" s="14"/>
      <c r="AC111" s="14"/>
      <c r="AD111" s="37"/>
      <c r="AE111" s="37"/>
      <c r="AF111" s="14"/>
      <c r="AG111" s="14"/>
      <c r="AH111" s="14"/>
      <c r="AI111" s="37"/>
      <c r="AJ111" s="14"/>
      <c r="AK111" s="14"/>
      <c r="AL111" s="14"/>
      <c r="AM111" s="14"/>
      <c r="AN111" s="37"/>
      <c r="AO111" s="37"/>
      <c r="AP111" s="14"/>
      <c r="AQ111" s="14"/>
      <c r="AR111" s="14"/>
      <c r="AS111" s="37"/>
      <c r="AT111" s="37"/>
      <c r="AU111" s="14"/>
      <c r="AV111" s="14"/>
      <c r="AW111" s="14"/>
      <c r="AX111" s="37"/>
      <c r="AY111" s="37"/>
      <c r="AZ111" s="14"/>
      <c r="BA111" s="14"/>
      <c r="BB111" s="14"/>
      <c r="BC111" s="37"/>
      <c r="BD111" s="37"/>
    </row>
    <row r="112" spans="1:56" ht="15" customHeight="1" x14ac:dyDescent="0.2">
      <c r="A112" s="13"/>
      <c r="B112" s="14"/>
      <c r="C112" s="14"/>
      <c r="D112" s="14"/>
      <c r="E112" s="37"/>
      <c r="F112" s="14"/>
      <c r="G112" s="14"/>
      <c r="H112" s="14"/>
      <c r="I112" s="14"/>
      <c r="J112" s="37"/>
      <c r="L112" s="41"/>
      <c r="M112" s="13"/>
      <c r="Q112" s="14"/>
      <c r="R112" s="14"/>
      <c r="S112" s="14"/>
      <c r="V112" s="14"/>
      <c r="W112" s="14"/>
      <c r="X112" s="14"/>
      <c r="Y112" s="37"/>
      <c r="AA112" s="14"/>
      <c r="AB112" s="14"/>
      <c r="AC112" s="14"/>
      <c r="AD112" s="37"/>
      <c r="AE112" s="37"/>
      <c r="AF112" s="14"/>
      <c r="AG112" s="14"/>
      <c r="AH112" s="14"/>
      <c r="AI112" s="37"/>
      <c r="AJ112" s="14"/>
      <c r="AK112" s="14"/>
      <c r="AL112" s="14"/>
      <c r="AM112" s="14"/>
      <c r="AN112" s="37"/>
      <c r="AO112" s="37"/>
      <c r="AP112" s="14"/>
      <c r="AQ112" s="14"/>
      <c r="AR112" s="14"/>
      <c r="AS112" s="37"/>
      <c r="AT112" s="37"/>
      <c r="AU112" s="14"/>
      <c r="AV112" s="14"/>
      <c r="AW112" s="14"/>
      <c r="AX112" s="37"/>
      <c r="AY112" s="37"/>
      <c r="AZ112" s="14"/>
      <c r="BA112" s="14"/>
      <c r="BB112" s="14"/>
      <c r="BC112" s="37"/>
      <c r="BD112" s="37"/>
    </row>
    <row r="113" spans="1:56" ht="15" customHeight="1" x14ac:dyDescent="0.2">
      <c r="B113" s="14"/>
      <c r="C113" s="14"/>
      <c r="D113" s="14"/>
      <c r="E113" s="37"/>
      <c r="F113" s="14"/>
      <c r="G113" s="14"/>
      <c r="H113" s="14"/>
      <c r="I113" s="14"/>
      <c r="J113" s="37"/>
      <c r="Q113" s="14"/>
      <c r="R113" s="14"/>
      <c r="S113" s="14"/>
      <c r="V113" s="14"/>
      <c r="W113" s="14"/>
      <c r="X113" s="14"/>
      <c r="Y113" s="37"/>
      <c r="AA113" s="14"/>
      <c r="AB113" s="14"/>
      <c r="AC113" s="14"/>
      <c r="AD113" s="37"/>
      <c r="AE113" s="37"/>
      <c r="AF113" s="14"/>
      <c r="AG113" s="14"/>
      <c r="AH113" s="14"/>
      <c r="AI113" s="37"/>
      <c r="AJ113" s="14"/>
      <c r="AK113" s="14"/>
      <c r="AL113" s="14"/>
      <c r="AM113" s="14"/>
      <c r="AN113" s="37"/>
      <c r="AO113" s="37"/>
      <c r="AP113" s="14"/>
      <c r="AQ113" s="14"/>
      <c r="AR113" s="14"/>
      <c r="AS113" s="37"/>
      <c r="AT113" s="37"/>
      <c r="AU113" s="14"/>
      <c r="AV113" s="14"/>
      <c r="AW113" s="14"/>
      <c r="AX113" s="37"/>
      <c r="AY113" s="37"/>
      <c r="AZ113" s="14"/>
      <c r="BA113" s="14"/>
      <c r="BB113" s="14"/>
      <c r="BC113" s="37"/>
      <c r="BD113" s="37"/>
    </row>
    <row r="114" spans="1:56" ht="15" customHeight="1" x14ac:dyDescent="0.2">
      <c r="A114" s="13"/>
      <c r="B114" s="14"/>
      <c r="C114" s="14"/>
      <c r="D114" s="14"/>
      <c r="E114" s="37"/>
      <c r="F114" s="14"/>
      <c r="G114" s="14"/>
      <c r="H114" s="14"/>
      <c r="I114" s="14"/>
      <c r="J114" s="37"/>
      <c r="K114" s="37"/>
      <c r="L114" s="39"/>
      <c r="M114" s="14"/>
      <c r="N114" s="14"/>
      <c r="O114" s="37"/>
      <c r="P114" s="37"/>
      <c r="Q114" s="14"/>
      <c r="R114" s="14"/>
      <c r="S114" s="14"/>
      <c r="V114" s="14"/>
      <c r="W114" s="14"/>
      <c r="X114" s="14"/>
      <c r="Y114" s="37"/>
      <c r="Z114" s="37"/>
      <c r="AA114" s="14"/>
      <c r="AB114" s="14"/>
      <c r="AC114" s="14"/>
      <c r="AD114" s="37"/>
      <c r="AE114" s="37"/>
      <c r="AF114" s="14"/>
      <c r="AG114" s="14"/>
      <c r="AH114" s="14"/>
      <c r="AI114" s="37"/>
      <c r="AJ114" s="14"/>
      <c r="AK114" s="14"/>
      <c r="AL114" s="14"/>
      <c r="AM114" s="14"/>
      <c r="AN114" s="37"/>
      <c r="AO114" s="37"/>
      <c r="AP114" s="14"/>
      <c r="AQ114" s="14"/>
      <c r="AR114" s="14"/>
      <c r="AS114" s="37"/>
      <c r="AT114" s="37"/>
      <c r="AU114" s="14"/>
      <c r="AV114" s="14"/>
      <c r="AW114" s="14"/>
      <c r="AX114" s="37"/>
      <c r="AY114" s="37"/>
      <c r="AZ114" s="14"/>
      <c r="BA114" s="14"/>
      <c r="BB114" s="14"/>
      <c r="BC114" s="37"/>
      <c r="BD114" s="37"/>
    </row>
    <row r="115" spans="1:56" ht="15" customHeight="1" x14ac:dyDescent="0.2">
      <c r="A115" s="13"/>
      <c r="B115" s="37"/>
      <c r="C115" s="37"/>
      <c r="D115" s="14"/>
      <c r="E115" s="37"/>
      <c r="F115" s="14"/>
      <c r="G115" s="37"/>
      <c r="H115" s="37"/>
      <c r="I115" s="14"/>
      <c r="J115" s="37"/>
      <c r="K115" s="37"/>
      <c r="L115" s="39"/>
      <c r="M115" s="14"/>
      <c r="N115" s="14"/>
      <c r="O115" s="37"/>
      <c r="P115" s="37"/>
      <c r="Q115" s="37"/>
      <c r="R115" s="37"/>
      <c r="S115" s="14"/>
      <c r="V115" s="37"/>
      <c r="W115" s="37"/>
      <c r="X115" s="14"/>
      <c r="Y115" s="37"/>
      <c r="Z115" s="37"/>
      <c r="AA115" s="37"/>
      <c r="AB115" s="37"/>
      <c r="AC115" s="14"/>
      <c r="AD115" s="37"/>
      <c r="AE115" s="37"/>
      <c r="AF115" s="37"/>
      <c r="AG115" s="37"/>
      <c r="AH115" s="14"/>
      <c r="AI115" s="37"/>
      <c r="AJ115" s="14"/>
      <c r="AK115" s="37"/>
      <c r="AL115" s="37"/>
      <c r="AM115" s="14"/>
      <c r="AN115" s="37"/>
      <c r="AO115" s="37"/>
      <c r="AP115" s="37"/>
      <c r="AQ115" s="37"/>
      <c r="AR115" s="14"/>
      <c r="AS115" s="37"/>
      <c r="AT115" s="37"/>
      <c r="AU115" s="37"/>
      <c r="AV115" s="37"/>
      <c r="AW115" s="14"/>
      <c r="AX115" s="37"/>
      <c r="AY115" s="37"/>
      <c r="AZ115" s="37"/>
      <c r="BA115" s="37"/>
      <c r="BB115" s="14"/>
      <c r="BC115" s="37"/>
      <c r="BD115" s="37"/>
    </row>
    <row r="116" spans="1:56" ht="15" customHeight="1" x14ac:dyDescent="0.2">
      <c r="A116" s="13"/>
      <c r="B116" s="14"/>
      <c r="C116" s="14"/>
      <c r="D116" s="14"/>
      <c r="E116" s="37"/>
      <c r="F116" s="14"/>
      <c r="G116" s="14"/>
      <c r="H116" s="14"/>
      <c r="I116" s="14"/>
      <c r="J116" s="37"/>
      <c r="K116" s="14"/>
      <c r="L116" s="39"/>
      <c r="M116" s="14"/>
      <c r="N116" s="42"/>
      <c r="O116" s="14"/>
      <c r="P116" s="14"/>
      <c r="Q116" s="14"/>
      <c r="R116" s="14"/>
      <c r="S116" s="14"/>
      <c r="V116" s="14"/>
      <c r="W116" s="14"/>
      <c r="X116" s="14"/>
      <c r="Y116" s="37"/>
      <c r="Z116" s="14"/>
      <c r="AA116" s="14"/>
      <c r="AB116" s="14"/>
      <c r="AC116" s="14"/>
      <c r="AD116" s="37"/>
      <c r="AE116" s="37"/>
      <c r="AF116" s="14"/>
      <c r="AG116" s="14"/>
      <c r="AH116" s="14"/>
      <c r="AI116" s="37"/>
      <c r="AJ116" s="14"/>
      <c r="AK116" s="14"/>
      <c r="AL116" s="14"/>
      <c r="AM116" s="14"/>
      <c r="AN116" s="37"/>
      <c r="AO116" s="37"/>
      <c r="AP116" s="14"/>
      <c r="AQ116" s="14"/>
      <c r="AR116" s="14"/>
      <c r="AS116" s="37"/>
      <c r="AT116" s="37"/>
      <c r="AU116" s="14"/>
      <c r="AV116" s="14"/>
      <c r="AW116" s="14"/>
      <c r="AX116" s="37"/>
      <c r="AY116" s="37"/>
      <c r="AZ116" s="14"/>
      <c r="BA116" s="14"/>
      <c r="BB116" s="14"/>
      <c r="BC116" s="37"/>
      <c r="BD116" s="37"/>
    </row>
    <row r="117" spans="1:56" ht="15" customHeight="1" x14ac:dyDescent="0.2">
      <c r="A117" s="13"/>
      <c r="B117" s="14"/>
      <c r="C117" s="14"/>
      <c r="D117" s="14"/>
      <c r="E117" s="37"/>
      <c r="F117" s="14"/>
      <c r="G117" s="14"/>
      <c r="H117" s="14"/>
      <c r="I117" s="14"/>
      <c r="J117" s="37"/>
      <c r="K117" s="37"/>
      <c r="L117" s="39"/>
      <c r="M117" s="14"/>
      <c r="N117" s="14"/>
      <c r="O117" s="37"/>
      <c r="P117" s="37"/>
      <c r="Q117" s="14"/>
      <c r="R117" s="14"/>
      <c r="S117" s="14"/>
      <c r="V117" s="14"/>
      <c r="W117" s="14"/>
      <c r="X117" s="14"/>
      <c r="Y117" s="37"/>
      <c r="Z117" s="37"/>
      <c r="AA117" s="14"/>
      <c r="AB117" s="14"/>
      <c r="AC117" s="14"/>
      <c r="AD117" s="37"/>
      <c r="AE117" s="37"/>
      <c r="AF117" s="14"/>
      <c r="AG117" s="14"/>
      <c r="AH117" s="14"/>
      <c r="AI117" s="37"/>
      <c r="AJ117" s="14"/>
      <c r="AK117" s="14"/>
      <c r="AL117" s="14"/>
      <c r="AM117" s="14"/>
      <c r="AN117" s="37"/>
      <c r="AO117" s="37"/>
      <c r="AP117" s="14"/>
      <c r="AQ117" s="14"/>
      <c r="AR117" s="14"/>
      <c r="AS117" s="37"/>
      <c r="AT117" s="37"/>
      <c r="AU117" s="14"/>
      <c r="AV117" s="14"/>
      <c r="AW117" s="14"/>
      <c r="AX117" s="37"/>
      <c r="AY117" s="37"/>
      <c r="AZ117" s="14"/>
      <c r="BA117" s="14"/>
      <c r="BB117" s="14"/>
      <c r="BC117" s="37"/>
      <c r="BD117" s="37"/>
    </row>
    <row r="118" spans="1:56" ht="15" customHeight="1" x14ac:dyDescent="0.2">
      <c r="A118" s="13"/>
      <c r="B118" s="37"/>
      <c r="C118" s="37"/>
      <c r="D118" s="14"/>
      <c r="E118" s="37"/>
      <c r="F118" s="14"/>
      <c r="G118" s="37"/>
      <c r="H118" s="37"/>
      <c r="I118" s="14"/>
      <c r="J118" s="37"/>
      <c r="K118" s="14"/>
      <c r="L118" s="39"/>
      <c r="M118" s="14"/>
      <c r="N118" s="42"/>
      <c r="O118" s="14"/>
      <c r="P118" s="14"/>
      <c r="Q118" s="37"/>
      <c r="R118" s="37"/>
      <c r="S118" s="14"/>
      <c r="V118" s="37"/>
      <c r="W118" s="37"/>
      <c r="X118" s="14"/>
      <c r="Y118" s="37"/>
      <c r="Z118" s="14"/>
      <c r="AA118" s="37"/>
      <c r="AB118" s="37"/>
      <c r="AC118" s="14"/>
      <c r="AD118" s="37"/>
      <c r="AE118" s="37"/>
      <c r="AF118" s="37"/>
      <c r="AG118" s="37"/>
      <c r="AH118" s="14"/>
      <c r="AI118" s="37"/>
      <c r="AJ118" s="14"/>
      <c r="AK118" s="37"/>
      <c r="AL118" s="37"/>
      <c r="AM118" s="14"/>
      <c r="AN118" s="37"/>
      <c r="AO118" s="37"/>
      <c r="AP118" s="37"/>
      <c r="AQ118" s="37"/>
      <c r="AR118" s="14"/>
      <c r="AS118" s="37"/>
      <c r="AT118" s="37"/>
      <c r="AU118" s="37"/>
      <c r="AV118" s="37"/>
      <c r="AW118" s="14"/>
      <c r="AX118" s="37"/>
      <c r="AY118" s="37"/>
      <c r="AZ118" s="37"/>
      <c r="BA118" s="37"/>
      <c r="BB118" s="14"/>
      <c r="BC118" s="37"/>
      <c r="BD118" s="37"/>
    </row>
    <row r="119" spans="1:56" ht="15" customHeight="1" x14ac:dyDescent="0.2">
      <c r="A119" s="13"/>
      <c r="B119" s="14"/>
      <c r="C119" s="14"/>
      <c r="D119" s="14"/>
      <c r="E119" s="37"/>
      <c r="F119" s="14"/>
      <c r="G119" s="14"/>
      <c r="H119" s="14"/>
      <c r="I119" s="14"/>
      <c r="J119" s="37"/>
      <c r="K119" s="37"/>
      <c r="L119" s="39"/>
      <c r="M119" s="14"/>
      <c r="N119" s="14"/>
      <c r="O119" s="37"/>
      <c r="P119" s="37"/>
      <c r="Q119" s="14"/>
      <c r="R119" s="14"/>
      <c r="S119" s="14"/>
      <c r="V119" s="14"/>
      <c r="W119" s="14"/>
      <c r="X119" s="14"/>
      <c r="Y119" s="37"/>
      <c r="Z119" s="37"/>
      <c r="AA119" s="14"/>
      <c r="AB119" s="14"/>
      <c r="AC119" s="14"/>
      <c r="AD119" s="37"/>
      <c r="AE119" s="37"/>
      <c r="AF119" s="14"/>
      <c r="AG119" s="14"/>
      <c r="AH119" s="14"/>
      <c r="AI119" s="37"/>
      <c r="AK119" s="14"/>
      <c r="AL119" s="14"/>
      <c r="AM119" s="14"/>
      <c r="AN119" s="37"/>
      <c r="AO119" s="37"/>
      <c r="AP119" s="14"/>
      <c r="AQ119" s="14"/>
      <c r="AR119" s="14"/>
      <c r="AS119" s="37"/>
      <c r="AT119" s="37"/>
      <c r="AU119" s="14"/>
      <c r="AV119" s="14"/>
      <c r="AW119" s="14"/>
      <c r="AX119" s="37"/>
      <c r="AY119" s="37"/>
      <c r="AZ119" s="14"/>
      <c r="BA119" s="14"/>
      <c r="BB119" s="14"/>
      <c r="BC119" s="37"/>
      <c r="BD119" s="37"/>
    </row>
    <row r="120" spans="1:56" ht="15" customHeight="1" x14ac:dyDescent="0.2">
      <c r="A120" s="13"/>
      <c r="B120" s="14"/>
      <c r="C120" s="14"/>
      <c r="D120" s="14"/>
      <c r="E120" s="37"/>
      <c r="F120" s="14"/>
      <c r="G120" s="14"/>
      <c r="H120" s="14"/>
      <c r="I120" s="14"/>
      <c r="J120" s="37"/>
      <c r="K120" s="14"/>
      <c r="L120" s="39"/>
      <c r="M120" s="14"/>
      <c r="N120" s="42"/>
      <c r="O120" s="14"/>
      <c r="P120" s="14"/>
      <c r="Q120" s="14"/>
      <c r="R120" s="14"/>
      <c r="S120" s="14"/>
      <c r="V120" s="14"/>
      <c r="W120" s="14"/>
      <c r="X120" s="14"/>
      <c r="Y120" s="37"/>
      <c r="Z120" s="14"/>
      <c r="AA120" s="14"/>
      <c r="AB120" s="14"/>
      <c r="AC120" s="14"/>
      <c r="AD120" s="37"/>
      <c r="AE120" s="37"/>
      <c r="AF120" s="14"/>
      <c r="AG120" s="14"/>
      <c r="AH120" s="14"/>
      <c r="AI120" s="37"/>
      <c r="AJ120" s="14"/>
      <c r="AK120" s="14"/>
      <c r="AL120" s="14"/>
      <c r="AM120" s="14"/>
      <c r="AN120" s="37"/>
      <c r="AO120" s="37"/>
      <c r="AP120" s="14"/>
      <c r="AQ120" s="14"/>
      <c r="AR120" s="14"/>
      <c r="AS120" s="37"/>
      <c r="AT120" s="37"/>
      <c r="AU120" s="14"/>
      <c r="AV120" s="14"/>
      <c r="AW120" s="14"/>
      <c r="AX120" s="37"/>
      <c r="AY120" s="37"/>
      <c r="AZ120" s="14"/>
      <c r="BA120" s="14"/>
      <c r="BB120" s="14"/>
      <c r="BC120" s="37"/>
      <c r="BD120" s="37"/>
    </row>
    <row r="121" spans="1:56" ht="15" customHeight="1" x14ac:dyDescent="0.2">
      <c r="A121" s="13"/>
      <c r="B121" s="14"/>
      <c r="C121" s="14"/>
      <c r="D121" s="14"/>
      <c r="E121" s="37"/>
      <c r="F121" s="14"/>
      <c r="G121" s="14"/>
      <c r="H121" s="14"/>
      <c r="I121" s="14"/>
      <c r="J121" s="37"/>
      <c r="K121" s="37"/>
      <c r="L121" s="39"/>
      <c r="M121" s="14"/>
      <c r="N121" s="14"/>
      <c r="O121" s="37"/>
      <c r="P121" s="37"/>
      <c r="Q121" s="14"/>
      <c r="R121" s="14"/>
      <c r="S121" s="14"/>
      <c r="V121" s="14"/>
      <c r="W121" s="14"/>
      <c r="X121" s="14"/>
      <c r="Y121" s="37"/>
      <c r="Z121" s="37"/>
      <c r="AA121" s="14"/>
      <c r="AB121" s="14"/>
      <c r="AC121" s="14"/>
      <c r="AD121" s="37"/>
      <c r="AE121" s="37"/>
      <c r="AF121" s="14"/>
      <c r="AG121" s="14"/>
      <c r="AH121" s="14"/>
      <c r="AI121" s="37"/>
      <c r="AJ121" s="14"/>
      <c r="AK121" s="14"/>
      <c r="AL121" s="14"/>
      <c r="AM121" s="14"/>
      <c r="AN121" s="37"/>
      <c r="AO121" s="37"/>
      <c r="AP121" s="14"/>
      <c r="AQ121" s="14"/>
      <c r="AR121" s="14"/>
      <c r="AS121" s="37"/>
      <c r="AT121" s="37"/>
      <c r="AU121" s="14"/>
      <c r="AV121" s="14"/>
      <c r="AW121" s="14"/>
      <c r="AX121" s="37"/>
      <c r="AY121" s="37"/>
      <c r="AZ121" s="14"/>
      <c r="BA121" s="14"/>
      <c r="BB121" s="14"/>
      <c r="BC121" s="37"/>
      <c r="BD121" s="37"/>
    </row>
    <row r="122" spans="1:56" ht="15" customHeight="1" x14ac:dyDescent="0.2">
      <c r="A122" s="13"/>
      <c r="B122" s="14"/>
      <c r="C122" s="14"/>
      <c r="D122" s="14"/>
      <c r="E122" s="37"/>
      <c r="F122" s="14"/>
      <c r="G122" s="14"/>
      <c r="H122" s="14"/>
      <c r="I122" s="14"/>
      <c r="J122" s="37"/>
      <c r="K122" s="14"/>
      <c r="L122" s="39"/>
      <c r="M122" s="14"/>
      <c r="N122" s="42"/>
      <c r="O122" s="14"/>
      <c r="P122" s="14"/>
      <c r="Q122" s="14"/>
      <c r="R122" s="14"/>
      <c r="S122" s="14"/>
      <c r="V122" s="14"/>
      <c r="W122" s="14"/>
      <c r="X122" s="14"/>
      <c r="Y122" s="37"/>
      <c r="Z122" s="14"/>
      <c r="AA122" s="14"/>
      <c r="AB122" s="14"/>
      <c r="AC122" s="14"/>
      <c r="AD122" s="37"/>
      <c r="AE122" s="37"/>
      <c r="AF122" s="14"/>
      <c r="AG122" s="14"/>
      <c r="AH122" s="14"/>
      <c r="AI122" s="37"/>
      <c r="AJ122" s="14"/>
      <c r="AK122" s="14"/>
      <c r="AL122" s="14"/>
      <c r="AM122" s="14"/>
      <c r="AN122" s="37"/>
      <c r="AO122" s="37"/>
      <c r="AP122" s="14"/>
      <c r="AQ122" s="14"/>
      <c r="AR122" s="14"/>
      <c r="AS122" s="37"/>
      <c r="AT122" s="37"/>
      <c r="AU122" s="14"/>
      <c r="AV122" s="14"/>
      <c r="AW122" s="14"/>
      <c r="AX122" s="37"/>
      <c r="AY122" s="37"/>
      <c r="AZ122" s="14"/>
      <c r="BA122" s="14"/>
      <c r="BB122" s="14"/>
      <c r="BC122" s="37"/>
      <c r="BD122" s="37"/>
    </row>
    <row r="123" spans="1:56" ht="15" customHeight="1" x14ac:dyDescent="0.2">
      <c r="A123" s="13"/>
      <c r="B123" s="14"/>
      <c r="C123" s="14"/>
      <c r="D123" s="14"/>
      <c r="E123" s="37"/>
      <c r="F123" s="14"/>
      <c r="G123" s="14"/>
      <c r="H123" s="14"/>
      <c r="I123" s="14"/>
      <c r="J123" s="37"/>
      <c r="K123" s="37"/>
      <c r="L123" s="39"/>
      <c r="M123" s="14"/>
      <c r="N123" s="14"/>
      <c r="O123" s="37"/>
      <c r="P123" s="37"/>
      <c r="Q123" s="14"/>
      <c r="R123" s="14"/>
      <c r="S123" s="14"/>
      <c r="V123" s="14"/>
      <c r="W123" s="14"/>
      <c r="X123" s="14"/>
      <c r="Y123" s="37"/>
      <c r="Z123" s="37"/>
      <c r="AA123" s="14"/>
      <c r="AB123" s="14"/>
      <c r="AC123" s="14"/>
      <c r="AD123" s="37"/>
      <c r="AE123" s="37"/>
      <c r="AF123" s="14"/>
      <c r="AG123" s="14"/>
      <c r="AH123" s="14"/>
      <c r="AI123" s="37"/>
      <c r="AJ123" s="14"/>
      <c r="AK123" s="14"/>
      <c r="AL123" s="14"/>
      <c r="AM123" s="14"/>
      <c r="AN123" s="37"/>
      <c r="AO123" s="37"/>
      <c r="AP123" s="14"/>
      <c r="AQ123" s="14"/>
      <c r="AR123" s="14"/>
      <c r="AS123" s="37"/>
      <c r="AT123" s="37"/>
      <c r="AU123" s="14"/>
      <c r="AV123" s="14"/>
      <c r="AW123" s="14"/>
      <c r="AX123" s="37"/>
      <c r="AY123" s="37"/>
      <c r="AZ123" s="14"/>
      <c r="BA123" s="14"/>
      <c r="BB123" s="14"/>
      <c r="BC123" s="37"/>
      <c r="BD123" s="37"/>
    </row>
    <row r="124" spans="1:56" ht="15" customHeight="1" x14ac:dyDescent="0.2">
      <c r="A124" s="13"/>
      <c r="B124" s="37"/>
      <c r="C124" s="37"/>
      <c r="D124" s="14"/>
      <c r="E124" s="37"/>
      <c r="F124" s="14"/>
      <c r="G124" s="37"/>
      <c r="H124" s="37"/>
      <c r="I124" s="14"/>
      <c r="J124" s="37"/>
      <c r="K124" s="14"/>
      <c r="L124" s="39"/>
      <c r="M124" s="14"/>
      <c r="N124" s="42"/>
      <c r="O124" s="14"/>
      <c r="P124" s="14"/>
      <c r="Q124" s="37"/>
      <c r="R124" s="37"/>
      <c r="S124" s="14"/>
      <c r="V124" s="37"/>
      <c r="W124" s="37"/>
      <c r="X124" s="14"/>
      <c r="Y124" s="37"/>
      <c r="Z124" s="14"/>
      <c r="AA124" s="37"/>
      <c r="AB124" s="37"/>
      <c r="AC124" s="14"/>
      <c r="AD124" s="37"/>
      <c r="AE124" s="37"/>
      <c r="AF124" s="37"/>
      <c r="AG124" s="37"/>
      <c r="AH124" s="14"/>
      <c r="AI124" s="37"/>
      <c r="AJ124" s="14"/>
      <c r="AK124" s="37"/>
      <c r="AL124" s="37"/>
      <c r="AM124" s="14"/>
      <c r="AN124" s="37"/>
      <c r="AO124" s="37"/>
      <c r="AP124" s="37"/>
      <c r="AQ124" s="37"/>
      <c r="AR124" s="14"/>
      <c r="AS124" s="37"/>
      <c r="AT124" s="37"/>
      <c r="AU124" s="37"/>
      <c r="AV124" s="37"/>
      <c r="AW124" s="14"/>
      <c r="AX124" s="37"/>
      <c r="AY124" s="37"/>
      <c r="AZ124" s="37"/>
      <c r="BA124" s="37"/>
      <c r="BB124" s="14"/>
      <c r="BC124" s="37"/>
      <c r="BD124" s="37"/>
    </row>
    <row r="125" spans="1:56" ht="15" customHeight="1" x14ac:dyDescent="0.2">
      <c r="A125" s="13"/>
      <c r="K125" s="37"/>
      <c r="L125" s="39"/>
      <c r="M125" s="14"/>
      <c r="N125" s="14"/>
      <c r="O125" s="37"/>
      <c r="P125" s="37"/>
      <c r="Z125" s="37"/>
    </row>
    <row r="126" spans="1:56" ht="15" customHeight="1" x14ac:dyDescent="0.2">
      <c r="A126" s="13"/>
      <c r="K126" s="14"/>
      <c r="L126" s="39"/>
      <c r="M126" s="14"/>
      <c r="N126" s="42"/>
      <c r="O126" s="14"/>
      <c r="P126" s="14"/>
      <c r="Z126" s="14"/>
    </row>
    <row r="127" spans="1:56" ht="15" customHeight="1" x14ac:dyDescent="0.2">
      <c r="A127" s="13"/>
      <c r="G127" s="37"/>
      <c r="H127" s="37"/>
      <c r="K127" s="37"/>
      <c r="L127" s="39"/>
      <c r="M127" s="14"/>
      <c r="N127" s="14"/>
      <c r="O127" s="37"/>
      <c r="P127" s="37"/>
      <c r="Z127" s="37"/>
      <c r="AP127" s="37"/>
      <c r="AQ127" s="37"/>
    </row>
    <row r="128" spans="1:56" ht="15" customHeight="1" x14ac:dyDescent="0.2">
      <c r="A128" s="13"/>
      <c r="B128" s="14"/>
      <c r="C128" s="14"/>
      <c r="D128" s="14"/>
      <c r="E128" s="37"/>
      <c r="F128" s="14"/>
      <c r="G128" s="14"/>
      <c r="H128" s="14"/>
      <c r="I128" s="14"/>
      <c r="J128" s="37"/>
      <c r="K128" s="37"/>
      <c r="L128" s="39"/>
      <c r="M128" s="14"/>
      <c r="N128" s="14"/>
      <c r="O128" s="37"/>
      <c r="P128" s="37"/>
      <c r="Q128" s="14"/>
      <c r="R128" s="14"/>
      <c r="S128" s="14"/>
      <c r="V128" s="14"/>
      <c r="W128" s="14"/>
      <c r="X128" s="14"/>
      <c r="Y128" s="37"/>
      <c r="Z128" s="37"/>
      <c r="AA128" s="14"/>
      <c r="AB128" s="14"/>
      <c r="AC128" s="14"/>
      <c r="AD128" s="37"/>
      <c r="AE128" s="37"/>
      <c r="AF128" s="37"/>
      <c r="AG128" s="37"/>
      <c r="AH128" s="14"/>
      <c r="AI128" s="37"/>
      <c r="AJ128" s="14"/>
      <c r="AK128" s="14"/>
      <c r="AL128" s="14"/>
      <c r="AM128" s="14"/>
      <c r="AN128" s="37"/>
      <c r="AO128" s="37"/>
      <c r="AP128" s="14"/>
      <c r="AQ128" s="14"/>
      <c r="AR128" s="14"/>
      <c r="AS128" s="37"/>
      <c r="AT128" s="37"/>
      <c r="AU128" s="14"/>
      <c r="AV128" s="14"/>
      <c r="AW128" s="14"/>
      <c r="AX128" s="37"/>
      <c r="AY128" s="37"/>
      <c r="AZ128" s="14"/>
      <c r="BA128" s="14"/>
      <c r="BB128" s="14"/>
      <c r="BC128" s="37"/>
      <c r="BD128" s="37"/>
    </row>
    <row r="129" spans="1:56" ht="15" customHeight="1" x14ac:dyDescent="0.2">
      <c r="A129" s="13"/>
      <c r="B129" s="14"/>
      <c r="C129" s="14"/>
      <c r="D129" s="14"/>
      <c r="E129" s="37"/>
      <c r="F129" s="14"/>
      <c r="G129" s="14"/>
      <c r="H129" s="14"/>
      <c r="I129" s="14"/>
      <c r="J129" s="14"/>
      <c r="K129" s="37"/>
      <c r="L129" s="39"/>
      <c r="M129" s="14"/>
      <c r="N129" s="14"/>
      <c r="O129" s="37"/>
      <c r="P129" s="37"/>
      <c r="Q129" s="14"/>
      <c r="R129" s="14"/>
      <c r="S129" s="14"/>
      <c r="V129" s="14"/>
      <c r="W129" s="14"/>
      <c r="X129" s="14"/>
      <c r="Y129" s="37"/>
      <c r="Z129" s="37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</row>
    <row r="130" spans="1:56" ht="15" customHeight="1" x14ac:dyDescent="0.2">
      <c r="A130" s="13"/>
      <c r="B130" s="14"/>
      <c r="C130" s="14"/>
      <c r="D130" s="14"/>
      <c r="E130" s="37"/>
      <c r="F130" s="14"/>
      <c r="G130" s="14"/>
      <c r="H130" s="14"/>
      <c r="I130" s="14"/>
      <c r="J130" s="14"/>
      <c r="K130" s="37"/>
      <c r="L130" s="39"/>
      <c r="M130" s="14"/>
      <c r="N130" s="14"/>
      <c r="O130" s="37"/>
      <c r="P130" s="37"/>
      <c r="Q130" s="14"/>
      <c r="R130" s="14"/>
      <c r="S130" s="14"/>
      <c r="V130" s="14"/>
      <c r="W130" s="14"/>
      <c r="X130" s="14"/>
      <c r="Y130" s="14"/>
      <c r="Z130" s="37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</row>
    <row r="131" spans="1:56" ht="15" customHeight="1" x14ac:dyDescent="0.2">
      <c r="A131" s="13"/>
      <c r="B131" s="14"/>
      <c r="C131" s="14"/>
      <c r="D131" s="14"/>
      <c r="E131" s="37"/>
      <c r="F131" s="14"/>
      <c r="G131" s="14"/>
      <c r="H131" s="14"/>
      <c r="I131" s="14"/>
      <c r="J131" s="37"/>
      <c r="K131" s="37"/>
      <c r="L131" s="39"/>
      <c r="M131" s="14"/>
      <c r="N131" s="14"/>
      <c r="O131" s="37"/>
      <c r="P131" s="37"/>
      <c r="Q131" s="14"/>
      <c r="R131" s="14"/>
      <c r="S131" s="14"/>
      <c r="V131" s="14"/>
      <c r="W131" s="14"/>
      <c r="X131" s="14"/>
      <c r="Y131" s="37"/>
      <c r="Z131" s="37"/>
      <c r="AA131" s="14"/>
      <c r="AB131" s="14"/>
      <c r="AC131" s="14"/>
      <c r="AD131" s="37"/>
      <c r="AE131" s="37"/>
      <c r="AF131" s="14"/>
      <c r="AG131" s="14"/>
      <c r="AH131" s="14"/>
      <c r="AI131" s="37"/>
      <c r="AJ131" s="14"/>
      <c r="AK131" s="14"/>
      <c r="AL131" s="14"/>
      <c r="AM131" s="14"/>
      <c r="AN131" s="37"/>
      <c r="AO131" s="37"/>
      <c r="AP131" s="14"/>
      <c r="AQ131" s="14"/>
      <c r="AR131" s="14"/>
      <c r="AS131" s="37"/>
      <c r="AT131" s="37"/>
      <c r="AU131" s="14"/>
      <c r="AV131" s="14"/>
      <c r="AW131" s="14"/>
      <c r="AX131" s="37"/>
      <c r="AY131" s="37"/>
      <c r="AZ131" s="14"/>
      <c r="BA131" s="14"/>
      <c r="BB131" s="14"/>
      <c r="BC131" s="37"/>
      <c r="BD131" s="37"/>
    </row>
    <row r="132" spans="1:56" ht="15" customHeight="1" x14ac:dyDescent="0.2">
      <c r="A132" s="13"/>
      <c r="B132" s="14"/>
      <c r="C132" s="14"/>
      <c r="D132" s="14"/>
      <c r="E132" s="37"/>
      <c r="F132" s="14"/>
      <c r="G132" s="14"/>
      <c r="H132" s="14"/>
      <c r="I132" s="14"/>
      <c r="J132" s="37"/>
      <c r="K132" s="14"/>
      <c r="L132" s="39"/>
      <c r="M132" s="14"/>
      <c r="O132" s="14"/>
      <c r="P132" s="14"/>
      <c r="Q132" s="14"/>
      <c r="R132" s="14"/>
      <c r="S132" s="14"/>
      <c r="V132" s="14"/>
      <c r="W132" s="14"/>
      <c r="X132" s="14"/>
      <c r="Y132" s="37"/>
      <c r="Z132" s="14"/>
      <c r="AA132" s="14"/>
      <c r="AB132" s="14"/>
      <c r="AC132" s="14"/>
      <c r="AD132" s="37"/>
      <c r="AE132" s="37"/>
      <c r="AF132" s="14"/>
      <c r="AG132" s="14"/>
      <c r="AH132" s="14"/>
      <c r="AI132" s="37"/>
      <c r="AJ132" s="14"/>
      <c r="AK132" s="14"/>
      <c r="AL132" s="14"/>
      <c r="AM132" s="14"/>
      <c r="AN132" s="37"/>
      <c r="AO132" s="37"/>
      <c r="AP132" s="14"/>
      <c r="AQ132" s="14"/>
      <c r="AR132" s="14"/>
      <c r="AS132" s="37"/>
      <c r="AT132" s="37"/>
      <c r="AU132" s="14"/>
      <c r="AV132" s="14"/>
      <c r="AW132" s="14"/>
      <c r="AX132" s="37"/>
      <c r="AY132" s="37"/>
      <c r="AZ132" s="14"/>
      <c r="BA132" s="14"/>
      <c r="BB132" s="14"/>
      <c r="BC132" s="37"/>
      <c r="BD132" s="37"/>
    </row>
    <row r="133" spans="1:56" ht="15" customHeight="1" x14ac:dyDescent="0.2">
      <c r="B133" s="14"/>
      <c r="C133" s="14"/>
      <c r="D133" s="14"/>
      <c r="E133" s="37"/>
      <c r="F133" s="14"/>
      <c r="G133" s="14"/>
      <c r="H133" s="14"/>
      <c r="I133" s="14"/>
      <c r="J133" s="37"/>
      <c r="K133" s="37"/>
      <c r="L133" s="43"/>
      <c r="M133" s="40"/>
      <c r="N133" s="14"/>
      <c r="O133" s="37"/>
      <c r="P133" s="37"/>
      <c r="Q133" s="14"/>
      <c r="R133" s="14"/>
      <c r="S133" s="14"/>
      <c r="V133" s="14"/>
      <c r="W133" s="14"/>
      <c r="X133" s="14"/>
      <c r="Y133" s="37"/>
      <c r="Z133" s="37"/>
      <c r="AA133" s="14"/>
      <c r="AB133" s="14"/>
      <c r="AC133" s="14"/>
      <c r="AD133" s="37"/>
      <c r="AE133" s="37"/>
      <c r="AF133" s="14"/>
      <c r="AG133" s="14"/>
      <c r="AH133" s="14"/>
      <c r="AI133" s="37"/>
      <c r="AJ133" s="14"/>
      <c r="AK133" s="14"/>
      <c r="AL133" s="14"/>
      <c r="AM133" s="14"/>
      <c r="AN133" s="37"/>
      <c r="AO133" s="37"/>
      <c r="AP133" s="14"/>
      <c r="AQ133" s="14"/>
      <c r="AR133" s="14"/>
      <c r="AS133" s="37"/>
      <c r="AT133" s="37"/>
      <c r="AU133" s="14"/>
      <c r="AV133" s="14"/>
      <c r="AW133" s="14"/>
      <c r="AX133" s="37"/>
      <c r="AY133" s="37"/>
      <c r="AZ133" s="14"/>
      <c r="BA133" s="14"/>
      <c r="BB133" s="14"/>
      <c r="BC133" s="37"/>
      <c r="BD133" s="37"/>
    </row>
    <row r="134" spans="1:56" ht="15" customHeight="1" x14ac:dyDescent="0.2">
      <c r="A134" s="13"/>
      <c r="B134" s="37"/>
      <c r="C134" s="37"/>
      <c r="D134" s="14"/>
      <c r="E134" s="37"/>
      <c r="F134" s="14"/>
      <c r="G134" s="37"/>
      <c r="H134" s="37"/>
      <c r="I134" s="14"/>
      <c r="J134" s="37"/>
      <c r="K134" s="14"/>
      <c r="L134" s="39"/>
      <c r="M134" s="14"/>
      <c r="N134" s="14"/>
      <c r="O134" s="14"/>
      <c r="P134" s="14"/>
      <c r="Q134" s="37"/>
      <c r="R134" s="37"/>
      <c r="S134" s="14"/>
      <c r="V134" s="37"/>
      <c r="W134" s="37"/>
      <c r="X134" s="14"/>
      <c r="Y134" s="37"/>
      <c r="Z134" s="14"/>
      <c r="AA134" s="37"/>
      <c r="AB134" s="37"/>
      <c r="AC134" s="14"/>
      <c r="AD134" s="37"/>
      <c r="AE134" s="37"/>
      <c r="AF134" s="37"/>
      <c r="AG134" s="37"/>
      <c r="AH134" s="14"/>
      <c r="AI134" s="37"/>
      <c r="AJ134" s="14"/>
      <c r="AK134" s="37"/>
      <c r="AL134" s="37"/>
      <c r="AM134" s="14"/>
      <c r="AN134" s="37"/>
      <c r="AO134" s="37"/>
      <c r="AP134" s="37"/>
      <c r="AQ134" s="37"/>
      <c r="AR134" s="14"/>
      <c r="AS134" s="37"/>
      <c r="AT134" s="37"/>
      <c r="AU134" s="37"/>
      <c r="AV134" s="37"/>
      <c r="AW134" s="14"/>
      <c r="AX134" s="37"/>
      <c r="AY134" s="37"/>
      <c r="AZ134" s="37"/>
      <c r="BA134" s="37"/>
      <c r="BB134" s="14"/>
      <c r="BC134" s="37"/>
      <c r="BD134" s="37"/>
    </row>
    <row r="135" spans="1:56" ht="15" customHeight="1" x14ac:dyDescent="0.2">
      <c r="A135" s="13"/>
      <c r="B135" s="37"/>
      <c r="C135" s="37"/>
      <c r="D135" s="37"/>
      <c r="E135" s="37"/>
      <c r="F135" s="14"/>
      <c r="G135" s="37"/>
      <c r="H135" s="37"/>
      <c r="I135" s="37"/>
      <c r="J135" s="37"/>
      <c r="K135" s="37"/>
      <c r="L135" s="39"/>
      <c r="M135" s="14"/>
      <c r="N135" s="14"/>
      <c r="O135" s="37"/>
      <c r="P135" s="37"/>
      <c r="Q135" s="37"/>
      <c r="R135" s="37"/>
      <c r="S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14"/>
      <c r="AK135" s="37"/>
      <c r="AL135" s="37"/>
      <c r="AM135" s="37"/>
      <c r="AN135" s="37"/>
      <c r="AO135" s="37"/>
      <c r="AP135" s="37"/>
      <c r="AQ135" s="37"/>
      <c r="AR135" s="37"/>
      <c r="AS135" s="37"/>
      <c r="AT135" s="37"/>
      <c r="AU135" s="37"/>
      <c r="AV135" s="37"/>
      <c r="AW135" s="37"/>
      <c r="AX135" s="37"/>
      <c r="AY135" s="37"/>
      <c r="AZ135" s="37"/>
      <c r="BA135" s="37"/>
      <c r="BB135" s="37"/>
      <c r="BC135" s="37"/>
      <c r="BD135" s="37"/>
    </row>
    <row r="136" spans="1:56" ht="15" customHeight="1" x14ac:dyDescent="0.2">
      <c r="A136" s="13"/>
      <c r="B136" s="37"/>
      <c r="C136" s="37"/>
      <c r="D136" s="37"/>
      <c r="E136" s="37"/>
      <c r="F136" s="14"/>
      <c r="G136" s="37"/>
      <c r="H136" s="37"/>
      <c r="I136" s="37"/>
      <c r="J136" s="37"/>
      <c r="K136" s="37"/>
      <c r="L136" s="39"/>
      <c r="M136" s="14"/>
      <c r="N136" s="14"/>
      <c r="O136" s="37"/>
      <c r="P136" s="37"/>
      <c r="Q136" s="37"/>
      <c r="R136" s="37"/>
      <c r="S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14"/>
      <c r="AK136" s="37"/>
      <c r="AL136" s="37"/>
      <c r="AM136" s="37"/>
      <c r="AN136" s="37"/>
      <c r="AO136" s="37"/>
      <c r="AP136" s="37"/>
      <c r="AQ136" s="37"/>
      <c r="AR136" s="37"/>
      <c r="AS136" s="37"/>
      <c r="AT136" s="37"/>
      <c r="AU136" s="37"/>
      <c r="AV136" s="37"/>
      <c r="AW136" s="37"/>
      <c r="AX136" s="37"/>
      <c r="AY136" s="37"/>
      <c r="AZ136" s="37"/>
      <c r="BA136" s="37"/>
      <c r="BB136" s="37"/>
      <c r="BC136" s="37"/>
      <c r="BD136" s="37"/>
    </row>
    <row r="137" spans="1:56" ht="15" customHeight="1" x14ac:dyDescent="0.2">
      <c r="A137" s="13"/>
      <c r="B137" s="14"/>
      <c r="C137" s="14"/>
      <c r="D137" s="14"/>
      <c r="E137" s="14"/>
      <c r="F137" s="14"/>
      <c r="G137" s="14"/>
      <c r="H137" s="14"/>
      <c r="I137" s="14"/>
      <c r="J137" s="14"/>
      <c r="K137" s="37"/>
      <c r="N137" s="14"/>
      <c r="O137" s="37"/>
      <c r="P137" s="37"/>
      <c r="Q137" s="14"/>
      <c r="R137" s="14"/>
      <c r="S137" s="14"/>
      <c r="V137" s="14"/>
      <c r="W137" s="14"/>
      <c r="X137" s="14"/>
      <c r="Y137" s="14"/>
      <c r="Z137" s="37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</row>
    <row r="138" spans="1:56" ht="15" customHeight="1" x14ac:dyDescent="0.2">
      <c r="A138" s="13"/>
      <c r="B138" s="14"/>
      <c r="C138" s="14"/>
      <c r="D138" s="14"/>
      <c r="E138" s="37"/>
      <c r="F138" s="14"/>
      <c r="G138" s="14"/>
      <c r="H138" s="14"/>
      <c r="I138" s="14"/>
      <c r="J138" s="37"/>
      <c r="K138" s="37"/>
      <c r="L138" s="39"/>
      <c r="M138" s="14"/>
      <c r="N138" s="14"/>
      <c r="O138" s="37"/>
      <c r="P138" s="37"/>
      <c r="Q138" s="14"/>
      <c r="R138" s="14"/>
      <c r="S138" s="14"/>
      <c r="V138" s="14"/>
      <c r="W138" s="14"/>
      <c r="X138" s="14"/>
      <c r="Y138" s="37"/>
      <c r="Z138" s="37"/>
      <c r="AA138" s="14"/>
      <c r="AB138" s="14"/>
      <c r="AC138" s="14"/>
      <c r="AD138" s="37"/>
      <c r="AE138" s="37"/>
      <c r="AF138" s="14"/>
      <c r="AG138" s="14"/>
      <c r="AH138" s="14"/>
      <c r="AI138" s="37"/>
      <c r="AJ138" s="14"/>
      <c r="AK138" s="14"/>
      <c r="AL138" s="14"/>
      <c r="AM138" s="14"/>
      <c r="AN138" s="37"/>
      <c r="AO138" s="37"/>
      <c r="AP138" s="14"/>
      <c r="AQ138" s="14"/>
      <c r="AR138" s="14"/>
      <c r="AS138" s="37"/>
      <c r="AT138" s="37"/>
      <c r="AU138" s="14"/>
      <c r="AV138" s="14"/>
      <c r="AW138" s="14"/>
      <c r="AX138" s="37"/>
      <c r="AY138" s="37"/>
      <c r="AZ138" s="14"/>
      <c r="BA138" s="14"/>
      <c r="BB138" s="14"/>
      <c r="BC138" s="37"/>
      <c r="BD138" s="37"/>
    </row>
    <row r="139" spans="1:56" ht="15" customHeight="1" x14ac:dyDescent="0.2">
      <c r="A139" s="13"/>
      <c r="B139" s="14"/>
      <c r="C139" s="14"/>
      <c r="D139" s="14"/>
      <c r="E139" s="37"/>
      <c r="F139" s="14"/>
      <c r="G139" s="14"/>
      <c r="H139" s="14"/>
      <c r="I139" s="14"/>
      <c r="J139" s="37"/>
      <c r="K139" s="37"/>
      <c r="L139" s="39"/>
      <c r="M139" s="14"/>
      <c r="N139" s="14"/>
      <c r="O139" s="37"/>
      <c r="P139" s="37"/>
      <c r="Q139" s="14"/>
      <c r="R139" s="14"/>
      <c r="S139" s="14"/>
      <c r="V139" s="14"/>
      <c r="W139" s="14"/>
      <c r="X139" s="14"/>
      <c r="Y139" s="37"/>
      <c r="Z139" s="37"/>
      <c r="AA139" s="14"/>
      <c r="AB139" s="14"/>
      <c r="AC139" s="14"/>
      <c r="AD139" s="37"/>
      <c r="AE139" s="37"/>
      <c r="AF139" s="14"/>
      <c r="AG139" s="14"/>
      <c r="AH139" s="14"/>
      <c r="AI139" s="37"/>
      <c r="AJ139" s="14"/>
      <c r="AK139" s="14"/>
      <c r="AL139" s="14"/>
      <c r="AM139" s="14"/>
      <c r="AN139" s="37"/>
      <c r="AO139" s="37"/>
      <c r="AP139" s="14"/>
      <c r="AQ139" s="14"/>
      <c r="AR139" s="14"/>
      <c r="AS139" s="37"/>
      <c r="AT139" s="37"/>
      <c r="AU139" s="14"/>
      <c r="AV139" s="14"/>
      <c r="AW139" s="14"/>
      <c r="AX139" s="37"/>
      <c r="AY139" s="37"/>
      <c r="AZ139" s="14"/>
      <c r="BA139" s="14"/>
      <c r="BB139" s="14"/>
      <c r="BC139" s="37"/>
      <c r="BD139" s="37"/>
    </row>
    <row r="140" spans="1:56" ht="15" customHeight="1" x14ac:dyDescent="0.2">
      <c r="A140" s="13"/>
      <c r="B140" s="14"/>
      <c r="C140" s="14"/>
      <c r="D140" s="14"/>
      <c r="E140" s="37"/>
      <c r="F140" s="14"/>
      <c r="G140" s="14"/>
      <c r="H140" s="14"/>
      <c r="I140" s="14"/>
      <c r="J140" s="14"/>
      <c r="K140" s="37"/>
      <c r="L140" s="44"/>
      <c r="M140" s="37"/>
      <c r="N140" s="37"/>
      <c r="O140" s="37"/>
      <c r="P140" s="37"/>
      <c r="Q140" s="14"/>
      <c r="R140" s="14"/>
      <c r="S140" s="14"/>
      <c r="V140" s="14"/>
      <c r="W140" s="14"/>
      <c r="X140" s="14"/>
      <c r="Y140" s="14"/>
      <c r="Z140" s="37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</row>
    <row r="141" spans="1:56" ht="15" customHeight="1" x14ac:dyDescent="0.2">
      <c r="A141" s="13"/>
      <c r="E141" s="37"/>
      <c r="K141" s="37"/>
      <c r="L141" s="39"/>
      <c r="M141" s="14"/>
      <c r="N141" s="14"/>
      <c r="O141" s="37"/>
      <c r="P141" s="37"/>
      <c r="Q141" s="14"/>
      <c r="R141" s="14"/>
      <c r="S141" s="14"/>
      <c r="V141" s="14"/>
      <c r="W141" s="14"/>
      <c r="X141" s="14"/>
      <c r="Y141" s="14"/>
      <c r="Z141" s="37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N141" s="37"/>
      <c r="AO141" s="37"/>
      <c r="AT141" s="37"/>
      <c r="BC141" s="37"/>
      <c r="BD141" s="37"/>
    </row>
    <row r="142" spans="1:56" ht="15" customHeight="1" x14ac:dyDescent="0.2">
      <c r="A142" s="13"/>
      <c r="E142" s="37"/>
      <c r="K142" s="37"/>
      <c r="L142" s="39"/>
      <c r="M142" s="14"/>
      <c r="N142" s="14"/>
      <c r="O142" s="37"/>
      <c r="P142" s="37"/>
      <c r="Z142" s="37"/>
      <c r="AN142" s="37"/>
      <c r="AO142" s="37"/>
      <c r="AT142" s="37"/>
      <c r="BC142" s="37"/>
      <c r="BD142" s="37"/>
    </row>
    <row r="143" spans="1:56" ht="15" customHeight="1" x14ac:dyDescent="0.2">
      <c r="A143" s="13"/>
      <c r="E143" s="37"/>
      <c r="K143" s="37"/>
      <c r="L143" s="44"/>
      <c r="M143" s="37"/>
      <c r="N143" s="37"/>
      <c r="O143" s="37"/>
      <c r="P143" s="37"/>
      <c r="Z143" s="37"/>
      <c r="AN143" s="37"/>
      <c r="AO143" s="37"/>
      <c r="AT143" s="37"/>
      <c r="BC143" s="37"/>
      <c r="BD143" s="37"/>
    </row>
    <row r="144" spans="1:56" ht="15" customHeight="1" x14ac:dyDescent="0.2">
      <c r="A144" s="13"/>
      <c r="K144" s="37"/>
      <c r="L144" s="39"/>
      <c r="M144" s="14"/>
      <c r="N144" s="14"/>
      <c r="O144" s="37"/>
      <c r="P144" s="37"/>
      <c r="Z144" s="37"/>
      <c r="BC144" s="37"/>
      <c r="BD144" s="37"/>
    </row>
    <row r="145" spans="1:56" ht="15" customHeight="1" x14ac:dyDescent="0.2">
      <c r="A145" s="13"/>
      <c r="K145" s="37"/>
      <c r="L145" s="39"/>
      <c r="M145" s="14"/>
      <c r="N145" s="14"/>
      <c r="O145" s="37"/>
      <c r="P145" s="37"/>
      <c r="Z145" s="37"/>
      <c r="BC145" s="37"/>
      <c r="BD145" s="37"/>
    </row>
    <row r="146" spans="1:56" ht="15" customHeight="1" x14ac:dyDescent="0.2">
      <c r="BC146" s="37"/>
      <c r="BD146" s="37"/>
    </row>
    <row r="147" spans="1:56" ht="15" customHeight="1" x14ac:dyDescent="0.2">
      <c r="A147" s="13"/>
      <c r="K147" s="37"/>
      <c r="L147" s="39"/>
      <c r="M147" s="14"/>
      <c r="N147" s="14"/>
      <c r="O147" s="37"/>
      <c r="P147" s="37"/>
      <c r="Z147" s="37"/>
      <c r="BC147" s="37"/>
      <c r="BD147" s="37"/>
    </row>
    <row r="148" spans="1:56" ht="15" customHeight="1" x14ac:dyDescent="0.2">
      <c r="A148" s="13"/>
      <c r="K148" s="37"/>
      <c r="L148" s="39"/>
      <c r="M148" s="14"/>
      <c r="N148" s="14"/>
      <c r="O148" s="37"/>
      <c r="P148" s="37"/>
      <c r="Q148" s="14"/>
      <c r="R148" s="14"/>
      <c r="S148" s="14"/>
      <c r="V148" s="14"/>
      <c r="W148" s="14"/>
      <c r="X148" s="14"/>
      <c r="Y148" s="14"/>
      <c r="Z148" s="37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BC148" s="37"/>
      <c r="BD148" s="37"/>
    </row>
    <row r="149" spans="1:56" ht="15" customHeight="1" x14ac:dyDescent="0.2">
      <c r="A149" s="13"/>
      <c r="K149" s="37"/>
      <c r="L149" s="45"/>
      <c r="M149" s="46"/>
      <c r="N149" s="14"/>
      <c r="O149" s="37"/>
      <c r="P149" s="37"/>
      <c r="Q149" s="14"/>
      <c r="R149" s="14"/>
      <c r="S149" s="14"/>
      <c r="V149" s="14"/>
      <c r="W149" s="14"/>
      <c r="X149" s="14"/>
      <c r="Y149" s="14"/>
      <c r="Z149" s="37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BC149" s="37"/>
      <c r="BD149" s="37"/>
    </row>
    <row r="150" spans="1:56" ht="15" customHeight="1" x14ac:dyDescent="0.2">
      <c r="A150" s="13"/>
      <c r="K150" s="37"/>
      <c r="L150" s="45"/>
      <c r="M150" s="46"/>
      <c r="N150" s="42"/>
      <c r="O150" s="37"/>
      <c r="P150" s="37"/>
      <c r="Q150" s="14"/>
      <c r="R150" s="14"/>
      <c r="S150" s="14"/>
      <c r="V150" s="14"/>
      <c r="W150" s="14"/>
      <c r="X150" s="14"/>
      <c r="Y150" s="14"/>
      <c r="Z150" s="37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BC150" s="37"/>
      <c r="BD150" s="37"/>
    </row>
    <row r="151" spans="1:56" ht="15" customHeight="1" x14ac:dyDescent="0.2">
      <c r="A151" s="13"/>
      <c r="Q151" s="14"/>
      <c r="R151" s="14"/>
      <c r="S151" s="14"/>
      <c r="V151" s="14"/>
      <c r="W151" s="14"/>
      <c r="X151" s="14"/>
      <c r="Y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BC151" s="37"/>
      <c r="BD151" s="37"/>
    </row>
    <row r="152" spans="1:56" ht="15" customHeight="1" x14ac:dyDescent="0.2">
      <c r="A152" s="13"/>
      <c r="Q152" s="14"/>
      <c r="R152" s="14"/>
      <c r="S152" s="14"/>
      <c r="V152" s="14"/>
      <c r="W152" s="14"/>
      <c r="X152" s="14"/>
      <c r="Y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BC152" s="37"/>
      <c r="BD152" s="37"/>
    </row>
    <row r="153" spans="1:56" ht="15" customHeight="1" x14ac:dyDescent="0.2">
      <c r="A153" s="13"/>
      <c r="Q153" s="14"/>
      <c r="R153" s="14"/>
      <c r="S153" s="14"/>
      <c r="V153" s="14"/>
      <c r="W153" s="14"/>
      <c r="X153" s="14"/>
      <c r="Y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BC153" s="37"/>
      <c r="BD153" s="37"/>
    </row>
    <row r="154" spans="1:56" ht="15" customHeight="1" x14ac:dyDescent="0.2">
      <c r="A154" s="13"/>
      <c r="K154" s="14"/>
      <c r="L154" s="39"/>
      <c r="M154" s="14"/>
      <c r="N154" s="14"/>
      <c r="O154" s="14"/>
      <c r="P154" s="14"/>
      <c r="Z154" s="14"/>
      <c r="BC154" s="37"/>
      <c r="BD154" s="37"/>
    </row>
    <row r="155" spans="1:56" ht="15" customHeight="1" x14ac:dyDescent="0.2">
      <c r="K155" s="14"/>
      <c r="L155" s="39"/>
      <c r="M155" s="14"/>
      <c r="N155" s="14"/>
      <c r="O155" s="14"/>
      <c r="P155" s="14"/>
      <c r="Z155" s="14"/>
      <c r="BC155" s="37"/>
      <c r="BD155" s="37"/>
    </row>
    <row r="156" spans="1:56" ht="15" customHeight="1" x14ac:dyDescent="0.2">
      <c r="A156" s="13"/>
      <c r="K156" s="14"/>
      <c r="L156" s="39"/>
      <c r="M156" s="14"/>
      <c r="N156" s="14"/>
      <c r="O156" s="14"/>
      <c r="P156" s="14"/>
      <c r="Z156" s="14"/>
      <c r="BC156" s="37"/>
      <c r="BD156" s="37"/>
    </row>
    <row r="157" spans="1:56" ht="15" customHeight="1" x14ac:dyDescent="0.2">
      <c r="BC157" s="37"/>
      <c r="BD157" s="37"/>
    </row>
    <row r="158" spans="1:56" ht="15" customHeight="1" x14ac:dyDescent="0.2">
      <c r="A158" s="13"/>
      <c r="K158" s="37"/>
      <c r="L158" s="39"/>
      <c r="M158" s="14"/>
      <c r="N158" s="14"/>
      <c r="O158" s="37"/>
      <c r="P158" s="37"/>
      <c r="Q158" s="10"/>
      <c r="R158" s="10"/>
      <c r="Z158" s="37"/>
      <c r="BC158" s="37"/>
      <c r="BD158" s="37"/>
    </row>
    <row r="159" spans="1:56" ht="15" customHeight="1" x14ac:dyDescent="0.2">
      <c r="A159" s="13"/>
      <c r="K159" s="37"/>
      <c r="L159" s="39"/>
      <c r="M159" s="14"/>
      <c r="N159" s="14"/>
      <c r="O159" s="37"/>
      <c r="P159" s="37"/>
      <c r="Z159" s="37"/>
      <c r="BC159" s="37"/>
      <c r="BD159" s="37"/>
    </row>
    <row r="160" spans="1:56" ht="15" customHeight="1" x14ac:dyDescent="0.2">
      <c r="A160" s="13"/>
      <c r="K160" s="42"/>
      <c r="N160" s="42"/>
      <c r="O160" s="42"/>
      <c r="P160" s="42"/>
      <c r="Y160" s="37"/>
      <c r="Z160" s="42"/>
      <c r="AI160" s="37"/>
      <c r="BC160" s="37"/>
      <c r="BD160" s="37"/>
    </row>
    <row r="161" spans="1:56" ht="15" customHeight="1" x14ac:dyDescent="0.2">
      <c r="A161" s="13"/>
      <c r="K161" s="37"/>
      <c r="L161" s="44"/>
      <c r="M161" s="37"/>
      <c r="N161" s="37"/>
      <c r="O161" s="37"/>
      <c r="P161" s="37"/>
      <c r="Y161" s="37"/>
      <c r="Z161" s="37"/>
      <c r="AI161" s="37"/>
      <c r="BC161" s="37"/>
      <c r="BD161" s="37"/>
    </row>
    <row r="162" spans="1:56" ht="15" customHeight="1" x14ac:dyDescent="0.2">
      <c r="A162" s="13"/>
      <c r="K162" s="37"/>
      <c r="L162" s="44"/>
      <c r="M162" s="37"/>
      <c r="N162" s="37"/>
      <c r="O162" s="37"/>
      <c r="P162" s="37"/>
      <c r="Y162" s="37"/>
      <c r="Z162" s="37"/>
      <c r="AI162" s="37"/>
      <c r="BC162" s="37"/>
      <c r="BD162" s="37"/>
    </row>
    <row r="163" spans="1:56" ht="15" customHeight="1" x14ac:dyDescent="0.2">
      <c r="A163" s="13"/>
      <c r="K163" s="14"/>
      <c r="L163" s="39"/>
      <c r="M163" s="14"/>
      <c r="N163" s="37"/>
      <c r="O163" s="14"/>
      <c r="P163" s="14"/>
      <c r="Y163" s="37"/>
      <c r="Z163" s="14"/>
      <c r="BC163" s="37"/>
      <c r="BD163" s="37"/>
    </row>
    <row r="164" spans="1:56" ht="15" customHeight="1" x14ac:dyDescent="0.2">
      <c r="A164" s="13"/>
      <c r="K164" s="37"/>
      <c r="L164" s="39"/>
      <c r="M164" s="14"/>
      <c r="N164" s="14"/>
      <c r="O164" s="37"/>
      <c r="P164" s="37"/>
      <c r="Y164" s="37"/>
      <c r="Z164" s="37"/>
      <c r="BC164" s="37"/>
      <c r="BD164" s="37"/>
    </row>
    <row r="165" spans="1:56" ht="15" customHeight="1" x14ac:dyDescent="0.2">
      <c r="A165" s="13"/>
      <c r="K165" s="37"/>
      <c r="L165" s="39"/>
      <c r="M165" s="14"/>
      <c r="N165" s="14"/>
      <c r="O165" s="37"/>
      <c r="P165" s="37"/>
      <c r="Y165" s="37"/>
      <c r="Z165" s="37"/>
      <c r="BC165" s="37"/>
      <c r="BD165" s="37"/>
    </row>
    <row r="166" spans="1:56" ht="15" customHeight="1" x14ac:dyDescent="0.2">
      <c r="Y166" s="37"/>
      <c r="BC166" s="37"/>
      <c r="BD166" s="37"/>
    </row>
    <row r="167" spans="1:56" ht="15" customHeight="1" x14ac:dyDescent="0.2">
      <c r="Y167" s="37"/>
      <c r="BC167" s="37"/>
      <c r="BD167" s="37"/>
    </row>
    <row r="168" spans="1:56" ht="15" customHeight="1" x14ac:dyDescent="0.2">
      <c r="Y168" s="37"/>
      <c r="BC168" s="37"/>
      <c r="BD168" s="37"/>
    </row>
    <row r="169" spans="1:56" ht="15" customHeight="1" x14ac:dyDescent="0.2">
      <c r="Y169" s="37"/>
      <c r="BC169" s="37"/>
      <c r="BD169" s="37"/>
    </row>
    <row r="170" spans="1:56" ht="15" customHeight="1" x14ac:dyDescent="0.2">
      <c r="Y170" s="37"/>
      <c r="BC170" s="37"/>
      <c r="BD170" s="37"/>
    </row>
    <row r="171" spans="1:56" ht="15" customHeight="1" x14ac:dyDescent="0.2">
      <c r="Y171" s="37"/>
      <c r="BC171" s="37"/>
      <c r="BD171" s="37"/>
    </row>
    <row r="172" spans="1:56" ht="15" customHeight="1" x14ac:dyDescent="0.2">
      <c r="Y172" s="37"/>
      <c r="BC172" s="37"/>
      <c r="BD172" s="37"/>
    </row>
    <row r="173" spans="1:56" ht="15" customHeight="1" x14ac:dyDescent="0.2">
      <c r="Y173" s="37"/>
      <c r="BC173" s="37"/>
      <c r="BD173" s="37"/>
    </row>
    <row r="174" spans="1:56" ht="15" customHeight="1" x14ac:dyDescent="0.2">
      <c r="Y174" s="37"/>
      <c r="BC174" s="37"/>
      <c r="BD174" s="37"/>
    </row>
    <row r="175" spans="1:56" ht="15" customHeight="1" x14ac:dyDescent="0.2">
      <c r="Y175" s="37"/>
      <c r="BC175" s="37"/>
      <c r="BD175" s="37"/>
    </row>
    <row r="176" spans="1:56" ht="15" customHeight="1" x14ac:dyDescent="0.2">
      <c r="Y176" s="37"/>
      <c r="BC176" s="37"/>
      <c r="BD176" s="37"/>
    </row>
    <row r="177" spans="2:56" ht="15" customHeight="1" x14ac:dyDescent="0.2">
      <c r="Y177" s="37"/>
      <c r="BC177" s="37"/>
      <c r="BD177" s="37"/>
    </row>
    <row r="178" spans="2:56" ht="15" customHeight="1" x14ac:dyDescent="0.2">
      <c r="Y178" s="37"/>
      <c r="BC178" s="37"/>
      <c r="BD178" s="37"/>
    </row>
    <row r="179" spans="2:56" x14ac:dyDescent="0.2">
      <c r="B179" s="31"/>
      <c r="Y179" s="37"/>
      <c r="BC179" s="37"/>
      <c r="BD179" s="37"/>
    </row>
    <row r="180" spans="2:56" x14ac:dyDescent="0.2">
      <c r="Y180" s="37"/>
      <c r="BC180" s="37"/>
      <c r="BD180" s="37"/>
    </row>
    <row r="181" spans="2:56" x14ac:dyDescent="0.2">
      <c r="L181" s="39"/>
      <c r="M181" s="14"/>
      <c r="Y181" s="37"/>
      <c r="BC181" s="37"/>
      <c r="BD181" s="37"/>
    </row>
    <row r="182" spans="2:56" x14ac:dyDescent="0.2">
      <c r="L182" s="39"/>
      <c r="M182" s="14"/>
      <c r="Y182" s="37"/>
      <c r="BC182" s="37"/>
      <c r="BD182" s="37"/>
    </row>
    <row r="183" spans="2:56" x14ac:dyDescent="0.2">
      <c r="L183" s="39"/>
      <c r="M183" s="14"/>
    </row>
    <row r="184" spans="2:56" x14ac:dyDescent="0.2">
      <c r="L184" s="39"/>
      <c r="M184" s="14"/>
    </row>
    <row r="185" spans="2:56" x14ac:dyDescent="0.2">
      <c r="L185" s="39"/>
      <c r="M185" s="14"/>
    </row>
    <row r="186" spans="2:56" x14ac:dyDescent="0.2">
      <c r="L186" s="39"/>
      <c r="M186" s="14"/>
    </row>
    <row r="187" spans="2:56" x14ac:dyDescent="0.2">
      <c r="L187" s="39"/>
      <c r="M187" s="14"/>
    </row>
    <row r="188" spans="2:56" x14ac:dyDescent="0.2">
      <c r="L188" s="39"/>
      <c r="M188" s="14"/>
    </row>
    <row r="189" spans="2:56" x14ac:dyDescent="0.2">
      <c r="L189" s="39"/>
      <c r="M189" s="14"/>
    </row>
    <row r="190" spans="2:56" x14ac:dyDescent="0.2">
      <c r="L190" s="39"/>
      <c r="M190" s="14"/>
    </row>
    <row r="191" spans="2:56" x14ac:dyDescent="0.2">
      <c r="L191" s="39"/>
      <c r="M191" s="14"/>
    </row>
    <row r="192" spans="2:56" x14ac:dyDescent="0.2">
      <c r="L192" s="39"/>
      <c r="M192" s="14"/>
    </row>
    <row r="193" spans="12:13" x14ac:dyDescent="0.2">
      <c r="L193" s="39"/>
      <c r="M193" s="14"/>
    </row>
    <row r="194" spans="12:13" x14ac:dyDescent="0.2">
      <c r="L194" s="39"/>
      <c r="M194" s="14"/>
    </row>
    <row r="195" spans="12:13" x14ac:dyDescent="0.2">
      <c r="L195" s="39"/>
      <c r="M195" s="14"/>
    </row>
    <row r="196" spans="12:13" x14ac:dyDescent="0.2">
      <c r="L196" s="39"/>
      <c r="M196" s="14"/>
    </row>
    <row r="197" spans="12:13" x14ac:dyDescent="0.2">
      <c r="L197" s="39"/>
      <c r="M197" s="14"/>
    </row>
    <row r="198" spans="12:13" x14ac:dyDescent="0.2">
      <c r="L198" s="39"/>
      <c r="M198" s="14"/>
    </row>
    <row r="199" spans="12:13" x14ac:dyDescent="0.2">
      <c r="L199" s="39"/>
      <c r="M199" s="14"/>
    </row>
    <row r="200" spans="12:13" x14ac:dyDescent="0.2">
      <c r="L200" s="44"/>
      <c r="M200" s="37"/>
    </row>
    <row r="201" spans="12:13" x14ac:dyDescent="0.2">
      <c r="L201" s="39"/>
      <c r="M201" s="14"/>
    </row>
    <row r="202" spans="12:13" x14ac:dyDescent="0.2">
      <c r="L202" s="39"/>
      <c r="M202" s="14"/>
    </row>
    <row r="203" spans="12:13" x14ac:dyDescent="0.2">
      <c r="L203" s="39"/>
      <c r="M203" s="14"/>
    </row>
    <row r="205" spans="12:13" x14ac:dyDescent="0.2">
      <c r="L205" s="39"/>
      <c r="M205" s="14"/>
    </row>
    <row r="206" spans="12:13" x14ac:dyDescent="0.2">
      <c r="L206" s="39"/>
      <c r="M206" s="14"/>
    </row>
    <row r="207" spans="12:13" x14ac:dyDescent="0.2">
      <c r="L207" s="44"/>
      <c r="M207" s="37"/>
    </row>
    <row r="208" spans="12:13" x14ac:dyDescent="0.2">
      <c r="L208" s="39"/>
      <c r="M208" s="14"/>
    </row>
    <row r="209" spans="12:13" x14ac:dyDescent="0.2">
      <c r="L209" s="39"/>
      <c r="M209" s="14"/>
    </row>
    <row r="210" spans="12:13" x14ac:dyDescent="0.2">
      <c r="L210" s="44"/>
      <c r="M210" s="37"/>
    </row>
    <row r="211" spans="12:13" x14ac:dyDescent="0.2">
      <c r="L211" s="39"/>
      <c r="M211" s="14"/>
    </row>
    <row r="212" spans="12:13" x14ac:dyDescent="0.2">
      <c r="L212" s="39"/>
      <c r="M212" s="14"/>
    </row>
    <row r="214" spans="12:13" x14ac:dyDescent="0.2">
      <c r="L214" s="39"/>
      <c r="M214" s="14"/>
    </row>
    <row r="215" spans="12:13" x14ac:dyDescent="0.2">
      <c r="L215" s="39"/>
      <c r="M215" s="14"/>
    </row>
    <row r="216" spans="12:13" x14ac:dyDescent="0.2">
      <c r="L216" s="39"/>
      <c r="M216" s="14"/>
    </row>
    <row r="217" spans="12:13" x14ac:dyDescent="0.2">
      <c r="L217" s="39"/>
      <c r="M217" s="14"/>
    </row>
    <row r="221" spans="12:13" x14ac:dyDescent="0.2">
      <c r="L221" s="39"/>
      <c r="M221" s="14"/>
    </row>
    <row r="222" spans="12:13" x14ac:dyDescent="0.2">
      <c r="L222" s="39"/>
      <c r="M222" s="14"/>
    </row>
    <row r="223" spans="12:13" x14ac:dyDescent="0.2">
      <c r="L223" s="39"/>
      <c r="M223" s="14"/>
    </row>
    <row r="225" spans="12:13" x14ac:dyDescent="0.2">
      <c r="L225" s="39"/>
      <c r="M225" s="14"/>
    </row>
    <row r="226" spans="12:13" x14ac:dyDescent="0.2">
      <c r="L226" s="39"/>
      <c r="M226" s="14"/>
    </row>
    <row r="227" spans="12:13" x14ac:dyDescent="0.2">
      <c r="L227" s="39"/>
      <c r="M227" s="14"/>
    </row>
    <row r="229" spans="12:13" x14ac:dyDescent="0.2">
      <c r="L229" s="44"/>
      <c r="M229" s="37"/>
    </row>
    <row r="230" spans="12:13" x14ac:dyDescent="0.2">
      <c r="L230" s="44"/>
      <c r="M230" s="37"/>
    </row>
    <row r="231" spans="12:13" x14ac:dyDescent="0.2">
      <c r="L231" s="39"/>
      <c r="M231" s="14"/>
    </row>
    <row r="232" spans="12:13" x14ac:dyDescent="0.2">
      <c r="L232" s="39"/>
      <c r="M232" s="14"/>
    </row>
    <row r="233" spans="12:13" x14ac:dyDescent="0.2">
      <c r="L233" s="39"/>
      <c r="M233" s="14"/>
    </row>
  </sheetData>
  <mergeCells count="46">
    <mergeCell ref="AU70:AX70"/>
    <mergeCell ref="AZ70:BC70"/>
    <mergeCell ref="BG6:BH6"/>
    <mergeCell ref="B70:E70"/>
    <mergeCell ref="G70:J70"/>
    <mergeCell ref="L70:O70"/>
    <mergeCell ref="Q70:T70"/>
    <mergeCell ref="V70:Y70"/>
    <mergeCell ref="AA70:AD70"/>
    <mergeCell ref="AF70:AI70"/>
    <mergeCell ref="AK70:AN70"/>
    <mergeCell ref="AP70:AS70"/>
    <mergeCell ref="AC6:AD6"/>
    <mergeCell ref="AH6:AI6"/>
    <mergeCell ref="AM6:AN6"/>
    <mergeCell ref="AR6:AS6"/>
    <mergeCell ref="AW6:AX6"/>
    <mergeCell ref="BB6:BC6"/>
    <mergeCell ref="AF5:AI5"/>
    <mergeCell ref="AK5:AN5"/>
    <mergeCell ref="AP5:AS5"/>
    <mergeCell ref="AU5:AX5"/>
    <mergeCell ref="AZ5:BC5"/>
    <mergeCell ref="D6:E6"/>
    <mergeCell ref="I6:J6"/>
    <mergeCell ref="N6:O6"/>
    <mergeCell ref="S6:T6"/>
    <mergeCell ref="X6:Y6"/>
    <mergeCell ref="B5:E5"/>
    <mergeCell ref="G5:J5"/>
    <mergeCell ref="L5:O5"/>
    <mergeCell ref="Q5:T5"/>
    <mergeCell ref="V5:Y5"/>
    <mergeCell ref="AA5:AD5"/>
    <mergeCell ref="AF4:AI4"/>
    <mergeCell ref="AK4:AN4"/>
    <mergeCell ref="AP4:AS4"/>
    <mergeCell ref="AU4:AX4"/>
    <mergeCell ref="AZ4:BC4"/>
    <mergeCell ref="BE4:BH4"/>
    <mergeCell ref="B4:E4"/>
    <mergeCell ref="G4:J4"/>
    <mergeCell ref="L4:O4"/>
    <mergeCell ref="Q4:T4"/>
    <mergeCell ref="V4:Y4"/>
    <mergeCell ref="AA4:AD4"/>
  </mergeCells>
  <pageMargins left="0.75" right="0" top="0.56000000000000005" bottom="0" header="0.33" footer="0.5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REG8</vt:lpstr>
      <vt:lpstr>'REG8'!Print_Area</vt:lpstr>
      <vt:lpstr>'REG8'!Print_Titles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Kenneth M. Carlos</dc:creator>
  <cp:lastModifiedBy>Ryan Kenneth M. Carlos</cp:lastModifiedBy>
  <dcterms:created xsi:type="dcterms:W3CDTF">2025-01-22T07:41:58Z</dcterms:created>
  <dcterms:modified xsi:type="dcterms:W3CDTF">2025-01-22T07:42:06Z</dcterms:modified>
</cp:coreProperties>
</file>